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wender\Nextcloud\02 Geschäftsstelle intern\01 GS-Leitung\ZISonline\Veranstaltungsmanager\Richterbücher 2025\"/>
    </mc:Choice>
  </mc:AlternateContent>
  <xr:revisionPtr revIDLastSave="0" documentId="13_ncr:1_{8DB0B25B-403A-47EC-AD2D-9E34019B0A7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Ausfüllerläuterung" sheetId="2" r:id="rId1"/>
    <sheet name="Richterbuch 2025 IGP etc." sheetId="1" r:id="rId2"/>
  </sheets>
  <calcPr calcId="181029"/>
</workbook>
</file>

<file path=xl/calcChain.xml><?xml version="1.0" encoding="utf-8"?>
<calcChain xmlns="http://schemas.openxmlformats.org/spreadsheetml/2006/main">
  <c r="C33" i="1" l="1"/>
  <c r="C53" i="1"/>
  <c r="A53" i="1"/>
  <c r="A49" i="1"/>
  <c r="C41" i="1"/>
  <c r="C68" i="1" l="1"/>
  <c r="J68" i="1"/>
  <c r="J69" i="1"/>
  <c r="A33" i="1"/>
  <c r="A29" i="1" l="1"/>
  <c r="A37" i="1"/>
  <c r="A25" i="1" l="1"/>
  <c r="C61" i="1" l="1"/>
  <c r="A61" i="1"/>
  <c r="A57" i="1"/>
  <c r="C45" i="1" l="1"/>
  <c r="A91" i="1" l="1"/>
  <c r="C91" i="1"/>
  <c r="A79" i="1"/>
  <c r="C83" i="1"/>
  <c r="C87" i="1"/>
  <c r="A95" i="1"/>
  <c r="C99" i="1"/>
  <c r="C75" i="1"/>
  <c r="C103" i="1"/>
  <c r="C79" i="1"/>
  <c r="C95" i="1"/>
  <c r="A83" i="1"/>
  <c r="A99" i="1"/>
  <c r="A87" i="1"/>
  <c r="A103" i="1"/>
  <c r="A75" i="1"/>
  <c r="C57" i="1"/>
  <c r="C49" i="1"/>
  <c r="A45" i="1"/>
  <c r="A41" i="1"/>
  <c r="C37" i="1"/>
  <c r="C29" i="1"/>
  <c r="C25" i="1"/>
  <c r="K18" i="1"/>
</calcChain>
</file>

<file path=xl/sharedStrings.xml><?xml version="1.0" encoding="utf-8"?>
<sst xmlns="http://schemas.openxmlformats.org/spreadsheetml/2006/main" count="62" uniqueCount="51">
  <si>
    <t>IBGH 1</t>
  </si>
  <si>
    <t>IBGH 2</t>
  </si>
  <si>
    <t>IBGH 3</t>
  </si>
  <si>
    <t>IGP 1</t>
  </si>
  <si>
    <t>IGP 2</t>
  </si>
  <si>
    <t>IGP 3</t>
  </si>
  <si>
    <t>GPr 1</t>
  </si>
  <si>
    <t>GPr 2</t>
  </si>
  <si>
    <t>GPr 3</t>
  </si>
  <si>
    <t>SPr 1</t>
  </si>
  <si>
    <t>SPr 2</t>
  </si>
  <si>
    <t>SPr 3</t>
  </si>
  <si>
    <t>Prüfungsstufe</t>
  </si>
  <si>
    <t>Abteilung B</t>
  </si>
  <si>
    <t>Höchst-
Punktzahl</t>
  </si>
  <si>
    <t>Punkt-
abzug</t>
  </si>
  <si>
    <t>Wert-
note</t>
  </si>
  <si>
    <t>Fehlernotizen</t>
  </si>
  <si>
    <t>Gesamtpunkt-
abzug</t>
  </si>
  <si>
    <t>erreichte
Punktzahl</t>
  </si>
  <si>
    <t>erreichte
Wertnote</t>
  </si>
  <si>
    <t>UPr 1</t>
  </si>
  <si>
    <t>UPr 2</t>
  </si>
  <si>
    <t>UPr 3</t>
  </si>
  <si>
    <t>Abteilung C</t>
  </si>
  <si>
    <t>Gesamtpunktabzug</t>
  </si>
  <si>
    <t>TSB</t>
  </si>
  <si>
    <t>a</t>
  </si>
  <si>
    <t>vh</t>
  </si>
  <si>
    <t>ng</t>
  </si>
  <si>
    <t>erreichte Punktzahl</t>
  </si>
  <si>
    <t>Gesamt-
ergebnis</t>
  </si>
  <si>
    <t>Abteilung A</t>
  </si>
  <si>
    <t>Gesamt</t>
  </si>
  <si>
    <t xml:space="preserve">©Meuser2019 
Boxer-Klub e.V.
Sitz München </t>
  </si>
  <si>
    <t>Anleitung</t>
  </si>
  <si>
    <t>Es können beide Blätter ausgedruckt werden oder nur eins davon, je nachdem, was benötigt wird.</t>
  </si>
  <si>
    <t>Änderungswünsche bitte an LAO.</t>
  </si>
  <si>
    <t>© Karl Heinz Meuser 2019</t>
  </si>
  <si>
    <t>Die zu den Prüfungsstufen gehörenden Übungsbezeichnungen und Punktzahlen erscheinen jetzt automatisch, sobald die Prüfungsart eingegeben ist.</t>
  </si>
  <si>
    <r>
      <t xml:space="preserve">Die Abteilungen B und C sind </t>
    </r>
    <r>
      <rPr>
        <b/>
        <sz val="16"/>
        <rFont val="Arial Narrow"/>
        <family val="2"/>
      </rPr>
      <t>jeweils</t>
    </r>
    <r>
      <rPr>
        <sz val="16"/>
        <rFont val="Arial Narrow"/>
        <family val="2"/>
      </rPr>
      <t xml:space="preserve"> auf einem Blatt DIN A4. So werden sie auch ausgedruckt.</t>
    </r>
  </si>
  <si>
    <r>
      <t xml:space="preserve">Es sind nur Eingaben auf dem Blatt </t>
    </r>
    <r>
      <rPr>
        <b/>
        <i/>
        <sz val="16"/>
        <rFont val="Arial Narrow"/>
        <family val="2"/>
      </rPr>
      <t>Abteilung B</t>
    </r>
    <r>
      <rPr>
        <i/>
        <sz val="16"/>
        <rFont val="Arial Narrow"/>
        <family val="2"/>
      </rPr>
      <t xml:space="preserve"> möglich und erforderlich.</t>
    </r>
    <r>
      <rPr>
        <sz val="16"/>
        <rFont val="Arial Narrow"/>
        <family val="2"/>
      </rPr>
      <t xml:space="preserve"> Diese Daten werden dann automatisch in das Blatt für</t>
    </r>
    <r>
      <rPr>
        <b/>
        <sz val="16"/>
        <rFont val="Arial Narrow"/>
        <family val="2"/>
      </rPr>
      <t xml:space="preserve"> </t>
    </r>
    <r>
      <rPr>
        <b/>
        <i/>
        <sz val="16"/>
        <rFont val="Arial Narrow"/>
        <family val="2"/>
      </rPr>
      <t>Abteilung C</t>
    </r>
    <r>
      <rPr>
        <sz val="16"/>
        <rFont val="Arial Narrow"/>
        <family val="2"/>
      </rPr>
      <t xml:space="preserve"> übernommen.</t>
    </r>
  </si>
  <si>
    <t>Nr.</t>
  </si>
  <si>
    <t>Mindestalter in Monaten</t>
  </si>
  <si>
    <t>Wertnote</t>
  </si>
  <si>
    <t>AKZ</t>
  </si>
  <si>
    <t>Ausdruck/Selbstsicherheit:</t>
  </si>
  <si>
    <t>Konzentration/Aufmerksamkeit:</t>
  </si>
  <si>
    <t>Motivation:</t>
  </si>
  <si>
    <t>Technik/Position:</t>
  </si>
  <si>
    <r>
      <rPr>
        <b/>
        <sz val="16"/>
        <rFont val="Arial Narrow"/>
        <family val="2"/>
      </rPr>
      <t>Prüfungsstufe</t>
    </r>
    <r>
      <rPr>
        <sz val="16"/>
        <rFont val="Arial Narrow"/>
        <family val="2"/>
      </rPr>
      <t xml:space="preserve"> des Hundes bitte mit Dropdown auswählen. (Ins Feld klicken. Rechts vom Feld erscheint ein Pfeil, draufklicken, gewünschte Prüfungsart durch Anklicken auswählen).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</si>
</sst>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4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 Narrow"/>
      <family val="2"/>
    </font>
    <font>
      <b/>
      <sz val="20"/>
      <color theme="1"/>
      <name val="Arial"/>
      <family val="2"/>
    </font>
    <font>
      <sz val="16"/>
      <color theme="1"/>
      <name val="Arial Narrow"/>
      <family val="2"/>
    </font>
    <font>
      <sz val="5"/>
      <color theme="0"/>
      <name val="Arial"/>
      <family val="2"/>
    </font>
    <font>
      <sz val="26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i/>
      <sz val="16"/>
      <name val="Arial Narrow"/>
      <family val="2"/>
    </font>
    <font>
      <i/>
      <sz val="16"/>
      <name val="Arial Narrow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Narrow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horizontal="right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5" fillId="0" borderId="0" xfId="0" applyFont="1"/>
    <xf numFmtId="0" fontId="11" fillId="0" borderId="0" xfId="0" applyFont="1"/>
    <xf numFmtId="0" fontId="15" fillId="0" borderId="0" xfId="0" applyFont="1"/>
    <xf numFmtId="0" fontId="4" fillId="0" borderId="0" xfId="0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6" fillId="0" borderId="1" xfId="0" applyFont="1" applyBorder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 applyProtection="1">
      <alignment horizontal="center" vertical="center" wrapText="1" shrinkToFit="1"/>
      <protection locked="0"/>
    </xf>
    <xf numFmtId="0" fontId="17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7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right" vertical="center"/>
    </xf>
    <xf numFmtId="0" fontId="17" fillId="0" borderId="14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16" fillId="0" borderId="37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6" fillId="0" borderId="42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4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21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22" fillId="0" borderId="6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31" xfId="0" applyFont="1" applyBorder="1"/>
    <xf numFmtId="0" fontId="0" fillId="0" borderId="32" xfId="0" applyBorder="1"/>
    <xf numFmtId="0" fontId="0" fillId="0" borderId="30" xfId="0" applyBorder="1"/>
    <xf numFmtId="0" fontId="17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 applyProtection="1">
      <alignment horizontal="center" vertical="center" shrinkToFit="1"/>
      <protection locked="0"/>
    </xf>
    <xf numFmtId="1" fontId="17" fillId="0" borderId="0" xfId="0" applyNumberFormat="1" applyFont="1" applyAlignment="1" applyProtection="1">
      <alignment horizontal="center" vertical="center" shrinkToFit="1"/>
      <protection locked="0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textRotation="90" wrapText="1"/>
    </xf>
    <xf numFmtId="0" fontId="21" fillId="0" borderId="2" xfId="0" applyFont="1" applyBorder="1" applyAlignment="1">
      <alignment horizontal="center" vertical="center" textRotation="90"/>
    </xf>
    <xf numFmtId="0" fontId="18" fillId="0" borderId="20" xfId="0" applyFont="1" applyBorder="1" applyAlignment="1">
      <alignment horizontal="right" vertical="center" wrapText="1"/>
    </xf>
    <xf numFmtId="0" fontId="0" fillId="0" borderId="33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7" fillId="0" borderId="6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33" xfId="0" applyFont="1" applyBorder="1" applyAlignment="1">
      <alignment horizontal="right" vertical="center" wrapText="1"/>
    </xf>
    <xf numFmtId="0" fontId="0" fillId="0" borderId="0" xfId="0" applyAlignment="1" applyProtection="1">
      <alignment vertical="center"/>
      <protection locked="0"/>
    </xf>
    <xf numFmtId="0" fontId="16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</xdr:colOff>
      <xdr:row>63</xdr:row>
      <xdr:rowOff>15240</xdr:rowOff>
    </xdr:from>
    <xdr:to>
      <xdr:col>12</xdr:col>
      <xdr:colOff>1089660</xdr:colOff>
      <xdr:row>65</xdr:row>
      <xdr:rowOff>114300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004560" y="9616440"/>
          <a:ext cx="1074420" cy="601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800" i="1">
              <a:latin typeface="Aptos" panose="020B0004020202020204" pitchFamily="34" charset="0"/>
            </a:rPr>
            <a:t>Copyright © Meuser</a:t>
          </a:r>
        </a:p>
        <a:p>
          <a:r>
            <a:rPr lang="de-DE" sz="700" i="1">
              <a:latin typeface="Aptos" panose="020B0004020202020204" pitchFamily="34" charset="0"/>
            </a:rPr>
            <a:t>Freigegeben</a:t>
          </a:r>
          <a:r>
            <a:rPr lang="de-DE" sz="800" i="1">
              <a:latin typeface="Aptos" panose="020B0004020202020204" pitchFamily="34" charset="0"/>
            </a:rPr>
            <a:t> zur Verwendung durch</a:t>
          </a:r>
        </a:p>
        <a:p>
          <a:r>
            <a:rPr lang="de-DE" sz="800" i="1">
              <a:latin typeface="Aptos" panose="020B0004020202020204" pitchFamily="34" charset="0"/>
            </a:rPr>
            <a:t>Boxer Klub e.V.  </a:t>
          </a:r>
        </a:p>
      </xdr:txBody>
    </xdr:sp>
    <xdr:clientData/>
  </xdr:twoCellAnchor>
  <xdr:twoCellAnchor editAs="oneCell">
    <xdr:from>
      <xdr:col>12</xdr:col>
      <xdr:colOff>7620</xdr:colOff>
      <xdr:row>0</xdr:row>
      <xdr:rowOff>15240</xdr:rowOff>
    </xdr:from>
    <xdr:to>
      <xdr:col>12</xdr:col>
      <xdr:colOff>1089661</xdr:colOff>
      <xdr:row>17</xdr:row>
      <xdr:rowOff>194942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6940" y="15240"/>
          <a:ext cx="1082041" cy="964562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66</xdr:row>
      <xdr:rowOff>38100</xdr:rowOff>
    </xdr:from>
    <xdr:to>
      <xdr:col>6</xdr:col>
      <xdr:colOff>474480</xdr:colOff>
      <xdr:row>71</xdr:row>
      <xdr:rowOff>6420</xdr:rowOff>
    </xdr:to>
    <xdr:sp macro="" textlink="">
      <xdr:nvSpPr>
        <xdr:cNvPr id="11" name="Rechtec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860" y="9570720"/>
          <a:ext cx="3492000" cy="15228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12</xdr:col>
      <xdr:colOff>7620</xdr:colOff>
      <xdr:row>66</xdr:row>
      <xdr:rowOff>30480</xdr:rowOff>
    </xdr:from>
    <xdr:to>
      <xdr:col>12</xdr:col>
      <xdr:colOff>1089661</xdr:colOff>
      <xdr:row>68</xdr:row>
      <xdr:rowOff>210182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6940" y="9563100"/>
          <a:ext cx="1082041" cy="964562"/>
        </a:xfrm>
        <a:prstGeom prst="rect">
          <a:avLst/>
        </a:prstGeom>
      </xdr:spPr>
    </xdr:pic>
    <xdr:clientData/>
  </xdr:twoCellAnchor>
  <xdr:twoCellAnchor>
    <xdr:from>
      <xdr:col>9</xdr:col>
      <xdr:colOff>68580</xdr:colOff>
      <xdr:row>109</xdr:row>
      <xdr:rowOff>167640</xdr:rowOff>
    </xdr:from>
    <xdr:to>
      <xdr:col>12</xdr:col>
      <xdr:colOff>1059180</xdr:colOff>
      <xdr:row>112</xdr:row>
      <xdr:rowOff>259080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196840" y="18234660"/>
          <a:ext cx="1851660" cy="1143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900" i="1"/>
            <a:t>Copyright © Meuser</a:t>
          </a:r>
        </a:p>
        <a:p>
          <a:pPr algn="ctr"/>
          <a:r>
            <a:rPr lang="de-DE" sz="900" i="1"/>
            <a:t>Freigegeben zur Verwendung durch</a:t>
          </a:r>
        </a:p>
        <a:p>
          <a:pPr algn="ctr"/>
          <a:r>
            <a:rPr lang="de-DE" sz="900" i="1"/>
            <a:t>Boxer Klub e.V. Sitz München</a:t>
          </a:r>
          <a:br>
            <a:rPr lang="de-DE" sz="900" i="1"/>
          </a:br>
          <a:br>
            <a:rPr lang="de-DE" sz="900" i="1"/>
          </a:br>
          <a:r>
            <a:rPr lang="de-DE" sz="900" i="1"/>
            <a:t>Richterbuch</a:t>
          </a:r>
          <a:r>
            <a:rPr lang="de-DE" sz="900" i="1" baseline="0"/>
            <a:t> 2025</a:t>
          </a:r>
          <a:br>
            <a:rPr lang="de-DE" sz="900" i="1" baseline="0"/>
          </a:br>
          <a:r>
            <a:rPr lang="de-DE" sz="900" i="1" baseline="0"/>
            <a:t>Bearbeitungsstand: 28.01.2025</a:t>
          </a:r>
          <a:endParaRPr lang="de-DE" sz="900" i="1"/>
        </a:p>
      </xdr:txBody>
    </xdr:sp>
    <xdr:clientData/>
  </xdr:twoCellAnchor>
  <xdr:twoCellAnchor>
    <xdr:from>
      <xdr:col>0</xdr:col>
      <xdr:colOff>22860</xdr:colOff>
      <xdr:row>0</xdr:row>
      <xdr:rowOff>38100</xdr:rowOff>
    </xdr:from>
    <xdr:to>
      <xdr:col>6</xdr:col>
      <xdr:colOff>474480</xdr:colOff>
      <xdr:row>19</xdr:row>
      <xdr:rowOff>6420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7A423A2A-ACFB-4B63-84DC-14817D1E24E2}"/>
            </a:ext>
          </a:extLst>
        </xdr:cNvPr>
        <xdr:cNvSpPr/>
      </xdr:nvSpPr>
      <xdr:spPr>
        <a:xfrm>
          <a:off x="22860" y="38100"/>
          <a:ext cx="3492000" cy="15228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workbookViewId="0">
      <selection activeCell="A5" sqref="A5"/>
    </sheetView>
  </sheetViews>
  <sheetFormatPr baseColWidth="10" defaultRowHeight="17.399999999999999" x14ac:dyDescent="0.3"/>
  <cols>
    <col min="1" max="1" width="124.61328125" bestFit="1" customWidth="1"/>
    <col min="257" max="257" width="124.61328125" bestFit="1" customWidth="1"/>
    <col min="513" max="513" width="124.61328125" bestFit="1" customWidth="1"/>
    <col min="769" max="769" width="124.61328125" bestFit="1" customWidth="1"/>
    <col min="1025" max="1025" width="124.61328125" bestFit="1" customWidth="1"/>
    <col min="1281" max="1281" width="124.61328125" bestFit="1" customWidth="1"/>
    <col min="1537" max="1537" width="124.61328125" bestFit="1" customWidth="1"/>
    <col min="1793" max="1793" width="124.61328125" bestFit="1" customWidth="1"/>
    <col min="2049" max="2049" width="124.61328125" bestFit="1" customWidth="1"/>
    <col min="2305" max="2305" width="124.61328125" bestFit="1" customWidth="1"/>
    <col min="2561" max="2561" width="124.61328125" bestFit="1" customWidth="1"/>
    <col min="2817" max="2817" width="124.61328125" bestFit="1" customWidth="1"/>
    <col min="3073" max="3073" width="124.61328125" bestFit="1" customWidth="1"/>
    <col min="3329" max="3329" width="124.61328125" bestFit="1" customWidth="1"/>
    <col min="3585" max="3585" width="124.61328125" bestFit="1" customWidth="1"/>
    <col min="3841" max="3841" width="124.61328125" bestFit="1" customWidth="1"/>
    <col min="4097" max="4097" width="124.61328125" bestFit="1" customWidth="1"/>
    <col min="4353" max="4353" width="124.61328125" bestFit="1" customWidth="1"/>
    <col min="4609" max="4609" width="124.61328125" bestFit="1" customWidth="1"/>
    <col min="4865" max="4865" width="124.61328125" bestFit="1" customWidth="1"/>
    <col min="5121" max="5121" width="124.61328125" bestFit="1" customWidth="1"/>
    <col min="5377" max="5377" width="124.61328125" bestFit="1" customWidth="1"/>
    <col min="5633" max="5633" width="124.61328125" bestFit="1" customWidth="1"/>
    <col min="5889" max="5889" width="124.61328125" bestFit="1" customWidth="1"/>
    <col min="6145" max="6145" width="124.61328125" bestFit="1" customWidth="1"/>
    <col min="6401" max="6401" width="124.61328125" bestFit="1" customWidth="1"/>
    <col min="6657" max="6657" width="124.61328125" bestFit="1" customWidth="1"/>
    <col min="6913" max="6913" width="124.61328125" bestFit="1" customWidth="1"/>
    <col min="7169" max="7169" width="124.61328125" bestFit="1" customWidth="1"/>
    <col min="7425" max="7425" width="124.61328125" bestFit="1" customWidth="1"/>
    <col min="7681" max="7681" width="124.61328125" bestFit="1" customWidth="1"/>
    <col min="7937" max="7937" width="124.61328125" bestFit="1" customWidth="1"/>
    <col min="8193" max="8193" width="124.61328125" bestFit="1" customWidth="1"/>
    <col min="8449" max="8449" width="124.61328125" bestFit="1" customWidth="1"/>
    <col min="8705" max="8705" width="124.61328125" bestFit="1" customWidth="1"/>
    <col min="8961" max="8961" width="124.61328125" bestFit="1" customWidth="1"/>
    <col min="9217" max="9217" width="124.61328125" bestFit="1" customWidth="1"/>
    <col min="9473" max="9473" width="124.61328125" bestFit="1" customWidth="1"/>
    <col min="9729" max="9729" width="124.61328125" bestFit="1" customWidth="1"/>
    <col min="9985" max="9985" width="124.61328125" bestFit="1" customWidth="1"/>
    <col min="10241" max="10241" width="124.61328125" bestFit="1" customWidth="1"/>
    <col min="10497" max="10497" width="124.61328125" bestFit="1" customWidth="1"/>
    <col min="10753" max="10753" width="124.61328125" bestFit="1" customWidth="1"/>
    <col min="11009" max="11009" width="124.61328125" bestFit="1" customWidth="1"/>
    <col min="11265" max="11265" width="124.61328125" bestFit="1" customWidth="1"/>
    <col min="11521" max="11521" width="124.61328125" bestFit="1" customWidth="1"/>
    <col min="11777" max="11777" width="124.61328125" bestFit="1" customWidth="1"/>
    <col min="12033" max="12033" width="124.61328125" bestFit="1" customWidth="1"/>
    <col min="12289" max="12289" width="124.61328125" bestFit="1" customWidth="1"/>
    <col min="12545" max="12545" width="124.61328125" bestFit="1" customWidth="1"/>
    <col min="12801" max="12801" width="124.61328125" bestFit="1" customWidth="1"/>
    <col min="13057" max="13057" width="124.61328125" bestFit="1" customWidth="1"/>
    <col min="13313" max="13313" width="124.61328125" bestFit="1" customWidth="1"/>
    <col min="13569" max="13569" width="124.61328125" bestFit="1" customWidth="1"/>
    <col min="13825" max="13825" width="124.61328125" bestFit="1" customWidth="1"/>
    <col min="14081" max="14081" width="124.61328125" bestFit="1" customWidth="1"/>
    <col min="14337" max="14337" width="124.61328125" bestFit="1" customWidth="1"/>
    <col min="14593" max="14593" width="124.61328125" bestFit="1" customWidth="1"/>
    <col min="14849" max="14849" width="124.61328125" bestFit="1" customWidth="1"/>
    <col min="15105" max="15105" width="124.61328125" bestFit="1" customWidth="1"/>
    <col min="15361" max="15361" width="124.61328125" bestFit="1" customWidth="1"/>
    <col min="15617" max="15617" width="124.61328125" bestFit="1" customWidth="1"/>
    <col min="15873" max="15873" width="124.61328125" bestFit="1" customWidth="1"/>
    <col min="16129" max="16129" width="124.61328125" bestFit="1" customWidth="1"/>
  </cols>
  <sheetData>
    <row r="1" spans="1:1" ht="32.4" x14ac:dyDescent="0.55000000000000004">
      <c r="A1" s="4" t="s">
        <v>35</v>
      </c>
    </row>
    <row r="2" spans="1:1" x14ac:dyDescent="0.3">
      <c r="A2" s="13" t="s">
        <v>38</v>
      </c>
    </row>
    <row r="3" spans="1:1" x14ac:dyDescent="0.3">
      <c r="A3" s="6"/>
    </row>
    <row r="4" spans="1:1" s="8" customFormat="1" ht="45" customHeight="1" x14ac:dyDescent="0.3">
      <c r="A4" s="9" t="s">
        <v>40</v>
      </c>
    </row>
    <row r="5" spans="1:1" s="8" customFormat="1" ht="45" customHeight="1" x14ac:dyDescent="0.3">
      <c r="A5" s="9" t="s">
        <v>41</v>
      </c>
    </row>
    <row r="6" spans="1:1" s="8" customFormat="1" ht="45" customHeight="1" x14ac:dyDescent="0.3">
      <c r="A6" s="10" t="s">
        <v>50</v>
      </c>
    </row>
    <row r="7" spans="1:1" s="8" customFormat="1" ht="45" customHeight="1" x14ac:dyDescent="0.3">
      <c r="A7" s="9" t="s">
        <v>39</v>
      </c>
    </row>
    <row r="8" spans="1:1" s="8" customFormat="1" ht="45" customHeight="1" x14ac:dyDescent="0.3">
      <c r="A8" s="9" t="s">
        <v>36</v>
      </c>
    </row>
    <row r="9" spans="1:1" ht="20.399999999999999" x14ac:dyDescent="0.35">
      <c r="A9" s="11"/>
    </row>
    <row r="10" spans="1:1" ht="20.399999999999999" x14ac:dyDescent="0.35">
      <c r="A10" s="11"/>
    </row>
    <row r="11" spans="1:1" ht="20.399999999999999" x14ac:dyDescent="0.35">
      <c r="A11" s="12" t="s">
        <v>37</v>
      </c>
    </row>
    <row r="13" spans="1:1" x14ac:dyDescent="0.3">
      <c r="A13" s="7"/>
    </row>
    <row r="14" spans="1:1" x14ac:dyDescent="0.3">
      <c r="A14" s="7"/>
    </row>
    <row r="15" spans="1:1" x14ac:dyDescent="0.3">
      <c r="A15" s="7"/>
    </row>
    <row r="16" spans="1:1" x14ac:dyDescent="0.3">
      <c r="A16" s="6"/>
    </row>
    <row r="17" spans="1:8" x14ac:dyDescent="0.3">
      <c r="A17" s="7"/>
    </row>
    <row r="18" spans="1:8" x14ac:dyDescent="0.3">
      <c r="A18" s="7"/>
    </row>
    <row r="19" spans="1:8" x14ac:dyDescent="0.3">
      <c r="A19" s="7"/>
    </row>
    <row r="32" spans="1:8" x14ac:dyDescent="0.3">
      <c r="H32" s="5"/>
    </row>
  </sheetData>
  <sheetProtection algorithmName="SHA-512" hashValue="xCEDv/U0ty1p0rTcjcWeqqQGxjo1GVmFyqZdwFx6qI8afveWURj8sEDKkDfVVZcrDjtRv+13vY/DloTkTzPSxw==" saltValue="YLS+GE7Q0n2lj3vZsthxGA==" spinCount="100000" sheet="1" objects="1" scenarios="1"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4"/>
  <sheetViews>
    <sheetView tabSelected="1" zoomScaleNormal="100" workbookViewId="0">
      <selection activeCell="K2" sqref="K2:L2"/>
    </sheetView>
  </sheetViews>
  <sheetFormatPr baseColWidth="10" defaultColWidth="10.921875" defaultRowHeight="17.399999999999999" x14ac:dyDescent="0.3"/>
  <cols>
    <col min="1" max="1" width="9.4609375" customWidth="1"/>
    <col min="2" max="2" width="6.765625" customWidth="1"/>
    <col min="3" max="3" width="4.4609375" customWidth="1"/>
    <col min="4" max="5" width="2.4609375" customWidth="1"/>
    <col min="6" max="6" width="5.07421875" customWidth="1"/>
    <col min="7" max="7" width="9.3828125" customWidth="1"/>
    <col min="8" max="8" width="6.23046875" customWidth="1"/>
    <col min="9" max="9" width="5.4609375" customWidth="1"/>
    <col min="10" max="10" width="2" customWidth="1"/>
    <col min="11" max="11" width="3.69140625" customWidth="1"/>
    <col min="12" max="12" width="3" customWidth="1"/>
    <col min="13" max="13" width="11.23046875" customWidth="1"/>
  </cols>
  <sheetData>
    <row r="1" spans="1:12" s="16" customFormat="1" ht="28.2" customHeight="1" x14ac:dyDescent="0.25">
      <c r="B1" s="15"/>
      <c r="C1" s="17"/>
      <c r="G1" s="18"/>
      <c r="H1" s="18" t="s">
        <v>42</v>
      </c>
      <c r="I1" s="19"/>
      <c r="L1" s="20"/>
    </row>
    <row r="2" spans="1:12" ht="33.75" customHeight="1" x14ac:dyDescent="0.3">
      <c r="A2" s="3" t="s">
        <v>34</v>
      </c>
      <c r="H2" s="57" t="s">
        <v>12</v>
      </c>
      <c r="I2" s="58"/>
      <c r="J2" s="58"/>
      <c r="K2" s="55" t="s">
        <v>3</v>
      </c>
      <c r="L2" s="144"/>
    </row>
    <row r="3" spans="1:12" ht="33.75" hidden="1" customHeight="1" x14ac:dyDescent="0.3">
      <c r="A3" s="1" t="s">
        <v>0</v>
      </c>
    </row>
    <row r="4" spans="1:12" ht="33.75" hidden="1" customHeight="1" x14ac:dyDescent="0.3">
      <c r="A4" s="1" t="s">
        <v>1</v>
      </c>
    </row>
    <row r="5" spans="1:12" ht="33.75" hidden="1" customHeight="1" x14ac:dyDescent="0.3">
      <c r="A5" s="1" t="s">
        <v>2</v>
      </c>
    </row>
    <row r="6" spans="1:12" ht="33.75" hidden="1" customHeight="1" x14ac:dyDescent="0.3">
      <c r="A6" s="1" t="s">
        <v>3</v>
      </c>
    </row>
    <row r="7" spans="1:12" ht="33.75" hidden="1" customHeight="1" x14ac:dyDescent="0.3">
      <c r="A7" s="1" t="s">
        <v>4</v>
      </c>
    </row>
    <row r="8" spans="1:12" ht="33.75" hidden="1" customHeight="1" x14ac:dyDescent="0.3">
      <c r="A8" s="1" t="s">
        <v>5</v>
      </c>
    </row>
    <row r="9" spans="1:12" ht="33.75" hidden="1" customHeight="1" x14ac:dyDescent="0.3">
      <c r="A9" s="1" t="s">
        <v>6</v>
      </c>
    </row>
    <row r="10" spans="1:12" ht="33.75" hidden="1" customHeight="1" x14ac:dyDescent="0.3">
      <c r="A10" s="1" t="s">
        <v>7</v>
      </c>
    </row>
    <row r="11" spans="1:12" ht="33.75" hidden="1" customHeight="1" x14ac:dyDescent="0.3">
      <c r="A11" s="1" t="s">
        <v>8</v>
      </c>
    </row>
    <row r="12" spans="1:12" ht="33.75" hidden="1" customHeight="1" x14ac:dyDescent="0.3">
      <c r="A12" s="1" t="s">
        <v>21</v>
      </c>
    </row>
    <row r="13" spans="1:12" ht="33.75" hidden="1" customHeight="1" x14ac:dyDescent="0.3">
      <c r="A13" s="1" t="s">
        <v>22</v>
      </c>
    </row>
    <row r="14" spans="1:12" ht="33.75" hidden="1" customHeight="1" x14ac:dyDescent="0.3">
      <c r="A14" s="1" t="s">
        <v>23</v>
      </c>
    </row>
    <row r="15" spans="1:12" ht="20.399999999999999" hidden="1" customHeight="1" x14ac:dyDescent="0.3">
      <c r="A15" s="1" t="s">
        <v>9</v>
      </c>
    </row>
    <row r="16" spans="1:12" ht="28.8" hidden="1" customHeight="1" x14ac:dyDescent="0.3">
      <c r="A16" s="1" t="s">
        <v>10</v>
      </c>
    </row>
    <row r="17" spans="1:13" ht="47.4" hidden="1" customHeight="1" x14ac:dyDescent="0.3">
      <c r="A17" s="1" t="s">
        <v>11</v>
      </c>
    </row>
    <row r="18" spans="1:13" ht="28.2" customHeight="1" x14ac:dyDescent="0.3">
      <c r="D18" s="21"/>
      <c r="E18" s="21"/>
      <c r="F18" s="21"/>
      <c r="G18" s="18"/>
      <c r="H18" s="59" t="s">
        <v>43</v>
      </c>
      <c r="I18" s="60"/>
      <c r="J18" s="60"/>
      <c r="K18" s="56">
        <f>IF(OR($K$2="IBGH 1",$K$2="IBGH 2",$K$2="IBGH 3"),15,IF(OR($K$2="IGP V",$K$2="UPr 1",$K$2="UPr 2",$K$2="Upr 3"),15,IF(OR($K$2="GPr 1",$K$2="GPr 2",$K$2="GPr 3"),15,IF(OR($K$2="IGP 1",$K$2="IGP ZTP",$K$2="SPr 1",$K$2="SPr 2",$K$2="SPr 3"),18,IF(OR($K$2="IGP 2"),19,IF(OR($K$2="IGP 3"),20,""))))))</f>
        <v>18</v>
      </c>
      <c r="L18" s="50"/>
    </row>
    <row r="19" spans="1:13" s="2" customFormat="1" ht="32.4" customHeight="1" x14ac:dyDescent="0.25">
      <c r="B19" s="131"/>
      <c r="C19" s="14"/>
      <c r="D19" s="14"/>
      <c r="E19" s="14"/>
      <c r="F19" s="14"/>
      <c r="G19" s="22"/>
      <c r="M19" s="14"/>
    </row>
    <row r="20" spans="1:13" s="2" customFormat="1" ht="7.8" customHeight="1" x14ac:dyDescent="0.25">
      <c r="B20" s="131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s="16" customFormat="1" ht="22.8" customHeight="1" x14ac:dyDescent="0.25">
      <c r="A21" s="44" t="s">
        <v>13</v>
      </c>
      <c r="B21" s="44"/>
      <c r="C21" s="104" t="s">
        <v>14</v>
      </c>
      <c r="D21" s="102" t="s">
        <v>15</v>
      </c>
      <c r="E21" s="103"/>
      <c r="F21" s="102" t="s">
        <v>16</v>
      </c>
      <c r="G21" s="70" t="s">
        <v>17</v>
      </c>
      <c r="H21" s="71"/>
      <c r="I21" s="71"/>
      <c r="J21" s="71"/>
      <c r="K21" s="71"/>
      <c r="L21" s="71"/>
      <c r="M21" s="72"/>
    </row>
    <row r="22" spans="1:13" s="16" customFormat="1" ht="19.2" customHeight="1" x14ac:dyDescent="0.25">
      <c r="A22" s="44"/>
      <c r="B22" s="44"/>
      <c r="C22" s="105"/>
      <c r="D22" s="103"/>
      <c r="E22" s="103"/>
      <c r="F22" s="103"/>
      <c r="G22" s="70"/>
      <c r="H22" s="71"/>
      <c r="I22" s="71"/>
      <c r="J22" s="71"/>
      <c r="K22" s="71"/>
      <c r="L22" s="71"/>
      <c r="M22" s="72"/>
    </row>
    <row r="23" spans="1:13" s="16" customFormat="1" ht="23.4" customHeight="1" x14ac:dyDescent="0.25">
      <c r="A23" s="132" t="s">
        <v>46</v>
      </c>
      <c r="B23" s="133"/>
      <c r="C23" s="133"/>
      <c r="D23" s="133"/>
      <c r="E23" s="133"/>
      <c r="F23" s="134"/>
      <c r="G23" s="133" t="s">
        <v>47</v>
      </c>
      <c r="H23" s="133"/>
      <c r="I23" s="133"/>
      <c r="J23" s="133"/>
      <c r="K23" s="133"/>
      <c r="L23" s="133"/>
      <c r="M23" s="134"/>
    </row>
    <row r="24" spans="1:13" s="16" customFormat="1" ht="21" customHeight="1" x14ac:dyDescent="0.25">
      <c r="A24" s="132" t="s">
        <v>48</v>
      </c>
      <c r="B24" s="133"/>
      <c r="C24" s="133"/>
      <c r="D24" s="133"/>
      <c r="E24" s="133"/>
      <c r="F24" s="134"/>
      <c r="G24" s="133" t="s">
        <v>49</v>
      </c>
      <c r="H24" s="133"/>
      <c r="I24" s="133"/>
      <c r="J24" s="133"/>
      <c r="K24" s="133"/>
      <c r="L24" s="133"/>
      <c r="M24" s="134"/>
    </row>
    <row r="25" spans="1:13" s="16" customFormat="1" ht="13.95" customHeight="1" x14ac:dyDescent="0.25">
      <c r="A25" s="43" t="str">
        <f>IF(OR($K$2="IGP V",$K$2="IGP ZTP",$K$2="IBGH 1",$K$2="IBGH 2"),"Leinenführigkeit","----")</f>
        <v>----</v>
      </c>
      <c r="B25" s="43"/>
      <c r="C25" s="44" t="str">
        <f>IF(OR($K$2="IBGH 2"),20,IF(OR($K$2="IGP V",$K$2="IBGH 1"),30,IF(OR($K$2="IGP ZTP"),25,"")))</f>
        <v/>
      </c>
      <c r="D25" s="46"/>
      <c r="E25" s="111"/>
      <c r="F25" s="45"/>
      <c r="G25" s="70"/>
      <c r="H25" s="71"/>
      <c r="I25" s="71"/>
      <c r="J25" s="71"/>
      <c r="K25" s="71"/>
      <c r="L25" s="71"/>
      <c r="M25" s="72"/>
    </row>
    <row r="26" spans="1:13" s="16" customFormat="1" ht="13.95" customHeight="1" x14ac:dyDescent="0.25">
      <c r="A26" s="43"/>
      <c r="B26" s="43"/>
      <c r="C26" s="44"/>
      <c r="D26" s="112"/>
      <c r="E26" s="113"/>
      <c r="F26" s="45"/>
      <c r="G26" s="70"/>
      <c r="H26" s="71"/>
      <c r="I26" s="71"/>
      <c r="J26" s="71"/>
      <c r="K26" s="71"/>
      <c r="L26" s="71"/>
      <c r="M26" s="72"/>
    </row>
    <row r="27" spans="1:13" s="16" customFormat="1" ht="13.95" customHeight="1" x14ac:dyDescent="0.25">
      <c r="A27" s="43"/>
      <c r="B27" s="43"/>
      <c r="C27" s="44"/>
      <c r="D27" s="112"/>
      <c r="E27" s="113"/>
      <c r="F27" s="45"/>
      <c r="G27" s="70"/>
      <c r="H27" s="71"/>
      <c r="I27" s="71"/>
      <c r="J27" s="71"/>
      <c r="K27" s="71"/>
      <c r="L27" s="71"/>
      <c r="M27" s="72"/>
    </row>
    <row r="28" spans="1:13" s="16" customFormat="1" ht="13.95" customHeight="1" x14ac:dyDescent="0.25">
      <c r="A28" s="43"/>
      <c r="B28" s="43"/>
      <c r="C28" s="44"/>
      <c r="D28" s="114"/>
      <c r="E28" s="115"/>
      <c r="F28" s="45"/>
      <c r="G28" s="70"/>
      <c r="H28" s="71"/>
      <c r="I28" s="71"/>
      <c r="J28" s="71"/>
      <c r="K28" s="71"/>
      <c r="L28" s="71"/>
      <c r="M28" s="72"/>
    </row>
    <row r="29" spans="1:13" s="16" customFormat="1" ht="13.95" customHeight="1" x14ac:dyDescent="0.25">
      <c r="A29" s="43" t="str">
        <f>IF(OR($K$2="IBGH 1",$K$2="IBGH 2",$K$2="IGP V"),"Freifolge",IF(OR($K$2="UPr 1",$K$2="IGP 1",$K$2="GPr 1"),"Freifolge (Meldung angeleint)",IF(OR($K$2="IGP 2",$K$2="IGP 3",$K$2="GPr 2",$K$2="GPr 3",$K$2="IBGH 3",$K$2="UPr 2",$K$2="UPr 3"),"Freifolge (Meldung abgeleint)","----")))</f>
        <v>Freifolge (Meldung angeleint)</v>
      </c>
      <c r="B29" s="43"/>
      <c r="C29" s="44">
        <f>IF(OR($K$2="GPR 1",$K$2="IGP 1",$K$2="UPr 1",$K$2="GPR 2",$K$2="IGP 2",$K$2="UPr 2",$K$2="GPR 3",$K$2="IGP 3",$K$2="UPr 3"),15,IF(OR($K$2="GPR 2",$K$2="IBGH 2",$K$2="IGP V",$K$2="IBGH 3"),20,IF(OR($K$2="IBGH 1"),30,"")))</f>
        <v>15</v>
      </c>
      <c r="D29" s="46"/>
      <c r="E29" s="111"/>
      <c r="F29" s="45"/>
      <c r="G29" s="70"/>
      <c r="H29" s="71"/>
      <c r="I29" s="71"/>
      <c r="J29" s="71"/>
      <c r="K29" s="71"/>
      <c r="L29" s="71"/>
      <c r="M29" s="72"/>
    </row>
    <row r="30" spans="1:13" s="16" customFormat="1" ht="13.95" customHeight="1" x14ac:dyDescent="0.25">
      <c r="A30" s="43"/>
      <c r="B30" s="43"/>
      <c r="C30" s="44"/>
      <c r="D30" s="112"/>
      <c r="E30" s="113"/>
      <c r="F30" s="45"/>
      <c r="G30" s="70"/>
      <c r="H30" s="71"/>
      <c r="I30" s="71"/>
      <c r="J30" s="71"/>
      <c r="K30" s="71"/>
      <c r="L30" s="71"/>
      <c r="M30" s="72"/>
    </row>
    <row r="31" spans="1:13" s="16" customFormat="1" ht="13.95" customHeight="1" x14ac:dyDescent="0.25">
      <c r="A31" s="43"/>
      <c r="B31" s="43"/>
      <c r="C31" s="44"/>
      <c r="D31" s="112"/>
      <c r="E31" s="113"/>
      <c r="F31" s="45"/>
      <c r="G31" s="70"/>
      <c r="H31" s="71"/>
      <c r="I31" s="71"/>
      <c r="J31" s="71"/>
      <c r="K31" s="71"/>
      <c r="L31" s="71"/>
      <c r="M31" s="72"/>
    </row>
    <row r="32" spans="1:13" s="16" customFormat="1" ht="13.95" customHeight="1" x14ac:dyDescent="0.25">
      <c r="A32" s="43"/>
      <c r="B32" s="43"/>
      <c r="C32" s="44"/>
      <c r="D32" s="114"/>
      <c r="E32" s="115"/>
      <c r="F32" s="45"/>
      <c r="G32" s="70"/>
      <c r="H32" s="71"/>
      <c r="I32" s="71"/>
      <c r="J32" s="71"/>
      <c r="K32" s="71"/>
      <c r="L32" s="71"/>
      <c r="M32" s="72"/>
    </row>
    <row r="33" spans="1:13" s="16" customFormat="1" ht="13.95" customHeight="1" x14ac:dyDescent="0.25">
      <c r="A33" s="135" t="str">
        <f>IF(OR($K$2="IBGH 1",$K$2="IBGH 2",$K$2="IBGH 3"),"Absitzen aus der Bewegung (HF15 Schritt weg)",IF(OR($K$2="IGP 1",$K$2="IGP 2",$K$2="IGP ZTP"),"Sitz aus der Bewegung (HF15 Schritt weg)",IF(OR($K$2="IGP 3",$K$2="GPr 1",$K$2="GPr 2",$K$2="GPr 3",$K$2="UPr 1",$K$2="UPr 2",$K$2="UPr 3"),"Sitz aus der Bewegung (HF15 Schritt weg)","----")))</f>
        <v>Sitz aus der Bewegung (HF15 Schritt weg)</v>
      </c>
      <c r="B33" s="136"/>
      <c r="C33" s="44">
        <f>IF(OR($K$2="IBGH 1",$K$2="IBGH 2",$K$2="IGP ZTP"),15,IF(OR($K$2="IBGH 3",$K$2="IGP 1",$K$2="IGP 2",$K$2="Upr 1"),10,IF(OR($K$2="Upr 2",$K$2="GPr 1",$K$2="GPr 2"),10,IF(OR($K$2="IGP 3",$K$2="GPr 3",$K$2="UPr 3"),10,""))))</f>
        <v>10</v>
      </c>
      <c r="D33" s="46"/>
      <c r="E33" s="111"/>
      <c r="F33" s="45"/>
      <c r="G33" s="70"/>
      <c r="H33" s="71"/>
      <c r="I33" s="71"/>
      <c r="J33" s="71"/>
      <c r="K33" s="71"/>
      <c r="L33" s="71"/>
      <c r="M33" s="72"/>
    </row>
    <row r="34" spans="1:13" s="16" customFormat="1" ht="13.95" customHeight="1" x14ac:dyDescent="0.25">
      <c r="A34" s="137"/>
      <c r="B34" s="138"/>
      <c r="C34" s="44"/>
      <c r="D34" s="112"/>
      <c r="E34" s="113"/>
      <c r="F34" s="45"/>
      <c r="G34" s="70"/>
      <c r="H34" s="71"/>
      <c r="I34" s="71"/>
      <c r="J34" s="71"/>
      <c r="K34" s="71"/>
      <c r="L34" s="71"/>
      <c r="M34" s="72"/>
    </row>
    <row r="35" spans="1:13" s="16" customFormat="1" ht="13.95" customHeight="1" x14ac:dyDescent="0.25">
      <c r="A35" s="137"/>
      <c r="B35" s="138"/>
      <c r="C35" s="44"/>
      <c r="D35" s="112"/>
      <c r="E35" s="113"/>
      <c r="F35" s="45"/>
      <c r="G35" s="70"/>
      <c r="H35" s="71"/>
      <c r="I35" s="71"/>
      <c r="J35" s="71"/>
      <c r="K35" s="71"/>
      <c r="L35" s="71"/>
      <c r="M35" s="72"/>
    </row>
    <row r="36" spans="1:13" s="16" customFormat="1" ht="13.95" customHeight="1" x14ac:dyDescent="0.25">
      <c r="A36" s="139"/>
      <c r="B36" s="140"/>
      <c r="C36" s="44"/>
      <c r="D36" s="114"/>
      <c r="E36" s="115"/>
      <c r="F36" s="45"/>
      <c r="G36" s="70"/>
      <c r="H36" s="71"/>
      <c r="I36" s="71"/>
      <c r="J36" s="71"/>
      <c r="K36" s="71"/>
      <c r="L36" s="71"/>
      <c r="M36" s="72"/>
    </row>
    <row r="37" spans="1:13" s="16" customFormat="1" ht="13.95" customHeight="1" x14ac:dyDescent="0.25">
      <c r="A37" s="43" t="str">
        <f>IF(OR($K$2="IBGH 1",$K$2="IBGH 2",$K$2="IBGH 3"),"Ablegen aus der Bewegung (Normalschritt)  (HF30 Schritt weg)",IF(OR($K$2="IGP 1",$K$2="IGP 2",$K$2="IGP V",$K$2="IGP ZTP",$K$2="GPr 1",$K$2="GPr 2",$K$2="UPr 1",$K$2="UPr 2"),"Ablegen mit Herankommen (Normalschritt, HF30 Schritt weg)",IF(OR($K$2="IGP 3",$K$2="GPr 3",$K$2="UPr 3"),"Ablegen mit Herankommen (Laufschritt, HF30 Schritt weg)","----")))</f>
        <v>Ablegen mit Herankommen (Normalschritt, HF30 Schritt weg)</v>
      </c>
      <c r="B37" s="43"/>
      <c r="C37" s="44">
        <f>IF(OR($K$2="IBGH 1",$K$2="IBGH 2",$K$2="IGP V"),15,IF(OR($K$2="IBGH 3",$K$2="IGP 1",$K$2="IGP 2",$K$2="IGP 3",$K$2="GPr 1",$K$2="GPr 2"),10,IF(OR($K$2="GPr 3",$K$2="UPr 1",$K$2="UPr 2",$K$2="UPr 3"),10,IF(OR($K$2="IGP ZTP"),20,""))))</f>
        <v>10</v>
      </c>
      <c r="D37" s="46"/>
      <c r="E37" s="111"/>
      <c r="F37" s="45"/>
      <c r="G37" s="70"/>
      <c r="H37" s="71"/>
      <c r="I37" s="71"/>
      <c r="J37" s="71"/>
      <c r="K37" s="71"/>
      <c r="L37" s="71"/>
      <c r="M37" s="72"/>
    </row>
    <row r="38" spans="1:13" s="16" customFormat="1" ht="13.95" customHeight="1" x14ac:dyDescent="0.25">
      <c r="A38" s="43"/>
      <c r="B38" s="43"/>
      <c r="C38" s="44"/>
      <c r="D38" s="112"/>
      <c r="E38" s="113"/>
      <c r="F38" s="45"/>
      <c r="G38" s="70"/>
      <c r="H38" s="71"/>
      <c r="I38" s="71"/>
      <c r="J38" s="71"/>
      <c r="K38" s="71"/>
      <c r="L38" s="71"/>
      <c r="M38" s="72"/>
    </row>
    <row r="39" spans="1:13" s="16" customFormat="1" ht="13.95" customHeight="1" x14ac:dyDescent="0.25">
      <c r="A39" s="43"/>
      <c r="B39" s="43"/>
      <c r="C39" s="44"/>
      <c r="D39" s="112"/>
      <c r="E39" s="113"/>
      <c r="F39" s="45"/>
      <c r="G39" s="70"/>
      <c r="H39" s="71"/>
      <c r="I39" s="71"/>
      <c r="J39" s="71"/>
      <c r="K39" s="71"/>
      <c r="L39" s="71"/>
      <c r="M39" s="72"/>
    </row>
    <row r="40" spans="1:13" s="16" customFormat="1" ht="13.95" customHeight="1" x14ac:dyDescent="0.25">
      <c r="A40" s="43"/>
      <c r="B40" s="43"/>
      <c r="C40" s="44"/>
      <c r="D40" s="114"/>
      <c r="E40" s="115"/>
      <c r="F40" s="45"/>
      <c r="G40" s="70"/>
      <c r="H40" s="71"/>
      <c r="I40" s="71"/>
      <c r="J40" s="71"/>
      <c r="K40" s="71"/>
      <c r="L40" s="71"/>
      <c r="M40" s="72"/>
    </row>
    <row r="41" spans="1:13" s="16" customFormat="1" ht="13.95" customHeight="1" x14ac:dyDescent="0.25">
      <c r="A41" s="43" t="str">
        <f>IF(OR($K$2="IGP 1",$K$2="UPr 1",$K$2="GPr 1",$K$2="IGP V",$K$2="IGP ZTP",$K$2="IBGH 1",$K$2="IBGH 2"),"----",IF(OR($K$2="GPr 2",$K$2="IGP 2",$K$2="UPr 2",$K$2="IBGH 3"),"Stehen aus dem Normalschritt         (HF 15 Schritt weg, Abholen)",IF(OR($K$2="GPr 3",$K$2="IGP 3",$K$2="UPr 3"),"Stehen aus dem Laufschritt,           (HF 30 Schritt weg, Ranrufen)","----")))</f>
        <v>----</v>
      </c>
      <c r="B41" s="43"/>
      <c r="C41" s="44" t="str">
        <f>IF(OR($K$2="IGP 2",$K$2="GPr 2",$K$2="UPr 2"),10,IF(OR($K$2="IGP 3",$K$2="GPr 3",$K$2="UPr 3",$K$2="IBGH 3"),10,""))</f>
        <v/>
      </c>
      <c r="D41" s="46"/>
      <c r="E41" s="111"/>
      <c r="F41" s="45"/>
      <c r="G41" s="70"/>
      <c r="H41" s="71"/>
      <c r="I41" s="71"/>
      <c r="J41" s="71"/>
      <c r="K41" s="71"/>
      <c r="L41" s="71"/>
      <c r="M41" s="72"/>
    </row>
    <row r="42" spans="1:13" s="16" customFormat="1" ht="13.95" customHeight="1" x14ac:dyDescent="0.25">
      <c r="A42" s="43"/>
      <c r="B42" s="43"/>
      <c r="C42" s="44"/>
      <c r="D42" s="112"/>
      <c r="E42" s="113"/>
      <c r="F42" s="45"/>
      <c r="G42" s="70"/>
      <c r="H42" s="71"/>
      <c r="I42" s="71"/>
      <c r="J42" s="71"/>
      <c r="K42" s="71"/>
      <c r="L42" s="71"/>
      <c r="M42" s="72"/>
    </row>
    <row r="43" spans="1:13" s="16" customFormat="1" ht="13.95" customHeight="1" x14ac:dyDescent="0.25">
      <c r="A43" s="43"/>
      <c r="B43" s="43"/>
      <c r="C43" s="44"/>
      <c r="D43" s="112"/>
      <c r="E43" s="113"/>
      <c r="F43" s="45"/>
      <c r="G43" s="70"/>
      <c r="H43" s="71"/>
      <c r="I43" s="71"/>
      <c r="J43" s="71"/>
      <c r="K43" s="71"/>
      <c r="L43" s="71"/>
      <c r="M43" s="72"/>
    </row>
    <row r="44" spans="1:13" s="16" customFormat="1" ht="13.95" customHeight="1" x14ac:dyDescent="0.25">
      <c r="A44" s="43"/>
      <c r="B44" s="43"/>
      <c r="C44" s="44"/>
      <c r="D44" s="114"/>
      <c r="E44" s="115"/>
      <c r="F44" s="45"/>
      <c r="G44" s="70"/>
      <c r="H44" s="71"/>
      <c r="I44" s="71"/>
      <c r="J44" s="71"/>
      <c r="K44" s="71"/>
      <c r="L44" s="71"/>
      <c r="M44" s="72"/>
    </row>
    <row r="45" spans="1:13" s="16" customFormat="1" ht="13.95" customHeight="1" x14ac:dyDescent="0.25">
      <c r="A45" s="43" t="str">
        <f>IF(OR($K$2="IGP V",$K$2="IBGH 2",$K$2="IBGH 3"),"Bringen auf ebener Erde (HF Holz), Markierung 4m",IF(OR($K$2="IGP 1",$K$2="UPr 1",$K$2="GPr 1",$K$2="IGP ZTP"),"Bringen auf ebener Erde (Holz 650g), Markierung 4m",IF(OR($K$2="IGP 2",$K$2="UPr 2",$K$2="GPr 2"),"Bringen auf ebener Erde (Holz 1000g), Markierung 4m",IF(OR($K$2="IGP 3",$K$2="UPr 3",$K$2="GPr 3"),"Bringen auf ebener Erde (Holz 2000g), Markierung 4m)","----"))))</f>
        <v>Bringen auf ebener Erde (Holz 650g), Markierung 4m</v>
      </c>
      <c r="B45" s="43"/>
      <c r="C45" s="44" t="str">
        <f>IF(OR($K$2="IGP 1",$K$2="UPr 1",$K$2="GPr 1",$K$2="IGP V",$K$2="IBGH 3"),"15",IF(OR($K$2="IGP 2",$K$2="UPr 2",$K$2="GPr 2",$K$2="IBGH 2"),"10",IF(OR($K$2="IGP 3",$K$2="UPr 3",$K$2="GPr 3"),"10",IF(OR($K$2="IGP ZTP"),"20",""))))</f>
        <v>15</v>
      </c>
      <c r="D45" s="46"/>
      <c r="E45" s="111"/>
      <c r="F45" s="45"/>
      <c r="G45" s="70"/>
      <c r="H45" s="71"/>
      <c r="I45" s="71"/>
      <c r="J45" s="71"/>
      <c r="K45" s="71"/>
      <c r="L45" s="71"/>
      <c r="M45" s="72"/>
    </row>
    <row r="46" spans="1:13" s="16" customFormat="1" ht="13.95" customHeight="1" x14ac:dyDescent="0.25">
      <c r="A46" s="43"/>
      <c r="B46" s="43"/>
      <c r="C46" s="44"/>
      <c r="D46" s="112"/>
      <c r="E46" s="113"/>
      <c r="F46" s="45"/>
      <c r="G46" s="70"/>
      <c r="H46" s="71"/>
      <c r="I46" s="71"/>
      <c r="J46" s="71"/>
      <c r="K46" s="71"/>
      <c r="L46" s="71"/>
      <c r="M46" s="72"/>
    </row>
    <row r="47" spans="1:13" s="16" customFormat="1" ht="13.95" customHeight="1" x14ac:dyDescent="0.25">
      <c r="A47" s="43"/>
      <c r="B47" s="43"/>
      <c r="C47" s="44"/>
      <c r="D47" s="112"/>
      <c r="E47" s="113"/>
      <c r="F47" s="45"/>
      <c r="G47" s="70"/>
      <c r="H47" s="71"/>
      <c r="I47" s="71"/>
      <c r="J47" s="71"/>
      <c r="K47" s="71"/>
      <c r="L47" s="71"/>
      <c r="M47" s="72"/>
    </row>
    <row r="48" spans="1:13" s="16" customFormat="1" ht="13.95" customHeight="1" x14ac:dyDescent="0.25">
      <c r="A48" s="43"/>
      <c r="B48" s="43"/>
      <c r="C48" s="44"/>
      <c r="D48" s="114"/>
      <c r="E48" s="115"/>
      <c r="F48" s="45"/>
      <c r="G48" s="70"/>
      <c r="H48" s="71"/>
      <c r="I48" s="71"/>
      <c r="J48" s="71"/>
      <c r="K48" s="71"/>
      <c r="L48" s="71"/>
      <c r="M48" s="72"/>
    </row>
    <row r="49" spans="1:13" s="16" customFormat="1" ht="13.95" customHeight="1" x14ac:dyDescent="0.25">
      <c r="A49" s="43" t="str">
        <f>IF(OR($K$2="IGP 1",$K$2="GPr 1",$K$2="UPr 1"),"2 Freisprünge ohne Bringen über eine Hürde                (100cm, Markierung 4m)",IF(OR($K$2="IGP 2",$K$2="IGP 3",$K$2="GPr 2",$K$2="GPr 3",$K$2="UPr 2",$K$2="UPr 3"),"Hin- und Rücksprung mit Bringen über eine Hürde                (100cm, Holz 650g, Markierung 4m)","----"))</f>
        <v>2 Freisprünge ohne Bringen über eine Hürde                (100cm, Markierung 4m)</v>
      </c>
      <c r="B49" s="43"/>
      <c r="C49" s="44">
        <f>IF(OR($K$2="IGP V",$K$2="IGP ZTP"),10,IF(OR($K$2="IGP 1",$K$2="IGP 2",$K$2="IGP 3",$K$2="GPr 1",$K$2="GPr 2"),15,IF(OR($K$2="GPr 3",$K$2="UPr 1",$K$2="UPr 2",$K$2="UPr 3"),15,"")))</f>
        <v>15</v>
      </c>
      <c r="D49" s="46"/>
      <c r="E49" s="111"/>
      <c r="F49" s="45"/>
      <c r="G49" s="70"/>
      <c r="H49" s="71"/>
      <c r="I49" s="71"/>
      <c r="J49" s="71"/>
      <c r="K49" s="71"/>
      <c r="L49" s="71"/>
      <c r="M49" s="72"/>
    </row>
    <row r="50" spans="1:13" s="16" customFormat="1" ht="13.95" customHeight="1" x14ac:dyDescent="0.25">
      <c r="A50" s="43"/>
      <c r="B50" s="43"/>
      <c r="C50" s="44"/>
      <c r="D50" s="112"/>
      <c r="E50" s="113"/>
      <c r="F50" s="45"/>
      <c r="G50" s="70"/>
      <c r="H50" s="71"/>
      <c r="I50" s="71"/>
      <c r="J50" s="71"/>
      <c r="K50" s="71"/>
      <c r="L50" s="71"/>
      <c r="M50" s="72"/>
    </row>
    <row r="51" spans="1:13" s="16" customFormat="1" ht="13.95" customHeight="1" x14ac:dyDescent="0.25">
      <c r="A51" s="43"/>
      <c r="B51" s="43"/>
      <c r="C51" s="44"/>
      <c r="D51" s="112"/>
      <c r="E51" s="113"/>
      <c r="F51" s="45"/>
      <c r="G51" s="70"/>
      <c r="H51" s="71"/>
      <c r="I51" s="71"/>
      <c r="J51" s="71"/>
      <c r="K51" s="71"/>
      <c r="L51" s="71"/>
      <c r="M51" s="72"/>
    </row>
    <row r="52" spans="1:13" s="16" customFormat="1" ht="13.95" customHeight="1" x14ac:dyDescent="0.25">
      <c r="A52" s="43"/>
      <c r="B52" s="43"/>
      <c r="C52" s="44"/>
      <c r="D52" s="114"/>
      <c r="E52" s="115"/>
      <c r="F52" s="45"/>
      <c r="G52" s="70"/>
      <c r="H52" s="71"/>
      <c r="I52" s="71"/>
      <c r="J52" s="71"/>
      <c r="K52" s="71"/>
      <c r="L52" s="71"/>
      <c r="M52" s="72"/>
    </row>
    <row r="53" spans="1:13" s="16" customFormat="1" ht="13.95" customHeight="1" x14ac:dyDescent="0.25">
      <c r="A53" s="43" t="str">
        <f>IF(OR($K$2="IGP 3",$K$2="GPr 3",$K$2="IBGH 3",$K$2="UPr 3"),"Bringen über die Schrägwand            (160cm, Holz 650g, Markierung 4m)",IF(OR($K$2="UPr 1",$K$2="UPr 2",$K$2="IGP 1",$K$2="IGP 2",$K$2="GPr 1",$K$2="GPr 2"),"Klettersprung über die Schrägwand            (160cm, Markierung 4m)","----"))</f>
        <v>Klettersprung über die Schrägwand            (160cm, Markierung 4m)</v>
      </c>
      <c r="B53" s="43"/>
      <c r="C53" s="44">
        <f>IF(OR($K$2="GPR 1",$K$2="IGP 1",$K$2="UPr 1"),15,IF(OR($K$2="GPR 2",$K$2="IGP 2",$K$2="UPr 2"),10,IF(OR($K$2="GPR 3",$K$2="IGP 3",$K$2="UPr 3",$K$2="IBGH 3"),10,"")))</f>
        <v>15</v>
      </c>
      <c r="D53" s="46"/>
      <c r="E53" s="111"/>
      <c r="F53" s="45"/>
      <c r="G53" s="70"/>
      <c r="H53" s="71"/>
      <c r="I53" s="71"/>
      <c r="J53" s="71"/>
      <c r="K53" s="71"/>
      <c r="L53" s="71"/>
      <c r="M53" s="72"/>
    </row>
    <row r="54" spans="1:13" s="16" customFormat="1" ht="13.95" customHeight="1" x14ac:dyDescent="0.25">
      <c r="A54" s="43"/>
      <c r="B54" s="43"/>
      <c r="C54" s="44"/>
      <c r="D54" s="112"/>
      <c r="E54" s="113"/>
      <c r="F54" s="45"/>
      <c r="G54" s="70"/>
      <c r="H54" s="71"/>
      <c r="I54" s="71"/>
      <c r="J54" s="71"/>
      <c r="K54" s="71"/>
      <c r="L54" s="71"/>
      <c r="M54" s="72"/>
    </row>
    <row r="55" spans="1:13" s="16" customFormat="1" ht="13.95" customHeight="1" x14ac:dyDescent="0.25">
      <c r="A55" s="43"/>
      <c r="B55" s="43"/>
      <c r="C55" s="44"/>
      <c r="D55" s="112"/>
      <c r="E55" s="113"/>
      <c r="F55" s="45"/>
      <c r="G55" s="70"/>
      <c r="H55" s="71"/>
      <c r="I55" s="71"/>
      <c r="J55" s="71"/>
      <c r="K55" s="71"/>
      <c r="L55" s="71"/>
      <c r="M55" s="72"/>
    </row>
    <row r="56" spans="1:13" s="16" customFormat="1" ht="13.95" customHeight="1" x14ac:dyDescent="0.25">
      <c r="A56" s="43"/>
      <c r="B56" s="43"/>
      <c r="C56" s="44"/>
      <c r="D56" s="114"/>
      <c r="E56" s="115"/>
      <c r="F56" s="45"/>
      <c r="G56" s="70"/>
      <c r="H56" s="71"/>
      <c r="I56" s="71"/>
      <c r="J56" s="71"/>
      <c r="K56" s="71"/>
      <c r="L56" s="71"/>
      <c r="M56" s="72"/>
    </row>
    <row r="57" spans="1:13" s="16" customFormat="1" ht="13.95" customHeight="1" x14ac:dyDescent="0.25">
      <c r="A57" s="43" t="str">
        <f>IF(OR($K$2="",$K$2="IBGH 1",$K$2="IGP V",$K$2="IGP ZTP",$K$2="SPr 1",$K$2="SPr 2",$K$2="SPr 3"),"----","Voraussenden mit Hinlegen")</f>
        <v>Voraussenden mit Hinlegen</v>
      </c>
      <c r="B57" s="43"/>
      <c r="C57" s="44">
        <f>IF(OR($K$2="GPR 1",$K$2="IGP 1",$K$2="UPr 1"),10,IF(OR($K$2="GPR 2",$K$2="IGP 2",$K$2="UPr 2",$K$2="IBGH 2"),10,IF(OR($K$2="GPR 3",$K$2="IGP 3",$K$2="UPr 3",$K$2="IBGH 3"),10,"")))</f>
        <v>10</v>
      </c>
      <c r="D57" s="46"/>
      <c r="E57" s="111"/>
      <c r="F57" s="45"/>
      <c r="G57" s="70"/>
      <c r="H57" s="71"/>
      <c r="I57" s="71"/>
      <c r="J57" s="71"/>
      <c r="K57" s="71"/>
      <c r="L57" s="71"/>
      <c r="M57" s="72"/>
    </row>
    <row r="58" spans="1:13" s="16" customFormat="1" ht="13.95" customHeight="1" x14ac:dyDescent="0.25">
      <c r="A58" s="43"/>
      <c r="B58" s="43"/>
      <c r="C58" s="44"/>
      <c r="D58" s="112"/>
      <c r="E58" s="113"/>
      <c r="F58" s="45"/>
      <c r="G58" s="70"/>
      <c r="H58" s="71"/>
      <c r="I58" s="71"/>
      <c r="J58" s="71"/>
      <c r="K58" s="71"/>
      <c r="L58" s="71"/>
      <c r="M58" s="72"/>
    </row>
    <row r="59" spans="1:13" s="16" customFormat="1" ht="13.95" customHeight="1" x14ac:dyDescent="0.25">
      <c r="A59" s="43"/>
      <c r="B59" s="43"/>
      <c r="C59" s="44"/>
      <c r="D59" s="112"/>
      <c r="E59" s="113"/>
      <c r="F59" s="45"/>
      <c r="G59" s="70"/>
      <c r="H59" s="71"/>
      <c r="I59" s="71"/>
      <c r="J59" s="71"/>
      <c r="K59" s="71"/>
      <c r="L59" s="71"/>
      <c r="M59" s="72"/>
    </row>
    <row r="60" spans="1:13" s="16" customFormat="1" ht="13.95" customHeight="1" x14ac:dyDescent="0.25">
      <c r="A60" s="43"/>
      <c r="B60" s="43"/>
      <c r="C60" s="44"/>
      <c r="D60" s="114"/>
      <c r="E60" s="115"/>
      <c r="F60" s="45"/>
      <c r="G60" s="70"/>
      <c r="H60" s="71"/>
      <c r="I60" s="71"/>
      <c r="J60" s="71"/>
      <c r="K60" s="71"/>
      <c r="L60" s="71"/>
      <c r="M60" s="72"/>
    </row>
    <row r="61" spans="1:13" s="16" customFormat="1" ht="13.95" customHeight="1" x14ac:dyDescent="0.25">
      <c r="A61" s="43" t="str">
        <f>IF(OR($K$2="",$K$2="SPr 1",$K$2="SPr 2",$K$2="SPr 3"),"----","Ablegen unter Ablenkung")</f>
        <v>Ablegen unter Ablenkung</v>
      </c>
      <c r="B61" s="116"/>
      <c r="C61" s="129" t="str">
        <f>IF(OR($K$2="",$K$2="SPr 1",$K$2="SPr 2",$K$2="SPr 3"),"","10")</f>
        <v>10</v>
      </c>
      <c r="D61" s="46"/>
      <c r="E61" s="111"/>
      <c r="F61" s="126"/>
      <c r="G61" s="70"/>
      <c r="H61" s="71"/>
      <c r="I61" s="71"/>
      <c r="J61" s="71"/>
      <c r="K61" s="71"/>
      <c r="L61" s="71"/>
      <c r="M61" s="72"/>
    </row>
    <row r="62" spans="1:13" s="16" customFormat="1" ht="13.95" customHeight="1" x14ac:dyDescent="0.25">
      <c r="A62" s="43"/>
      <c r="B62" s="116"/>
      <c r="C62" s="130"/>
      <c r="D62" s="112"/>
      <c r="E62" s="113"/>
      <c r="F62" s="127"/>
      <c r="G62" s="70"/>
      <c r="H62" s="71"/>
      <c r="I62" s="71"/>
      <c r="J62" s="71"/>
      <c r="K62" s="71"/>
      <c r="L62" s="71"/>
      <c r="M62" s="72"/>
    </row>
    <row r="63" spans="1:13" s="16" customFormat="1" ht="13.95" customHeight="1" thickBot="1" x14ac:dyDescent="0.3">
      <c r="A63" s="43"/>
      <c r="B63" s="116"/>
      <c r="C63" s="130"/>
      <c r="D63" s="112"/>
      <c r="E63" s="115"/>
      <c r="F63" s="128"/>
      <c r="G63" s="70"/>
      <c r="H63" s="71"/>
      <c r="I63" s="71"/>
      <c r="J63" s="71"/>
      <c r="K63" s="71"/>
      <c r="L63" s="71"/>
      <c r="M63" s="72"/>
    </row>
    <row r="64" spans="1:13" s="16" customFormat="1" ht="19.95" customHeight="1" x14ac:dyDescent="0.25">
      <c r="A64" s="117" t="s">
        <v>18</v>
      </c>
      <c r="B64" s="118"/>
      <c r="C64" s="120"/>
      <c r="D64" s="121"/>
      <c r="F64" s="117" t="s">
        <v>19</v>
      </c>
      <c r="G64" s="141"/>
      <c r="H64" s="68"/>
      <c r="I64" s="106" t="s">
        <v>20</v>
      </c>
      <c r="J64" s="107"/>
      <c r="K64" s="106"/>
      <c r="L64" s="107"/>
      <c r="M64" s="124"/>
    </row>
    <row r="65" spans="1:13" s="16" customFormat="1" ht="21" customHeight="1" thickBot="1" x14ac:dyDescent="0.3">
      <c r="A65" s="119"/>
      <c r="B65" s="119"/>
      <c r="C65" s="122"/>
      <c r="D65" s="123"/>
      <c r="F65" s="142"/>
      <c r="G65" s="143"/>
      <c r="H65" s="69"/>
      <c r="I65" s="108"/>
      <c r="J65" s="107"/>
      <c r="K65" s="109"/>
      <c r="L65" s="110"/>
      <c r="M65" s="125"/>
    </row>
    <row r="66" spans="1:13" ht="7.8" customHeight="1" x14ac:dyDescent="0.3"/>
    <row r="67" spans="1:13" s="16" customFormat="1" ht="28.2" customHeight="1" x14ac:dyDescent="0.25">
      <c r="B67" s="15"/>
      <c r="C67" s="17"/>
      <c r="G67" s="18"/>
      <c r="H67" s="18" t="s">
        <v>42</v>
      </c>
      <c r="I67" s="19"/>
      <c r="L67" s="20"/>
    </row>
    <row r="68" spans="1:13" s="16" customFormat="1" ht="33.6" customHeight="1" x14ac:dyDescent="0.25">
      <c r="B68" s="15"/>
      <c r="C68" s="18" t="str">
        <f>IF(C1&gt;0,C1,"")</f>
        <v/>
      </c>
      <c r="E68" s="21"/>
      <c r="F68" s="21"/>
      <c r="G68" s="21"/>
      <c r="H68" s="57" t="s">
        <v>12</v>
      </c>
      <c r="I68" s="73"/>
      <c r="J68" s="56" t="str">
        <f>IF(K2&gt;0,K2,"")</f>
        <v>IGP 1</v>
      </c>
      <c r="K68" s="56"/>
      <c r="L68" s="24"/>
      <c r="M68" s="18"/>
    </row>
    <row r="69" spans="1:13" s="16" customFormat="1" ht="32.4" customHeight="1" x14ac:dyDescent="0.25">
      <c r="B69" s="99"/>
      <c r="C69" s="25"/>
      <c r="D69" s="25"/>
      <c r="E69" s="25"/>
      <c r="F69" s="25"/>
      <c r="G69" s="22"/>
      <c r="H69" s="59" t="s">
        <v>43</v>
      </c>
      <c r="I69" s="60"/>
      <c r="J69" s="56">
        <f>IF(OR($K$2="IBGH 1",$K$2="IBGH 2",$K$2="IBGH 3"),15,IF(OR($K$2="IGP V",$K$2="UPr 1",$K$2="UPr 2",$K$2="Upr 3"),15,IF(OR($K$2="GPr 1",$K$2="GPr 2",$K$2="GPr 3"),15,IF(OR($K$2="IGP 1",$K$2="IGP ZTP",$K$2="SPr 1",$K$2="SPr 2",$K$2="SPr 3"),18,IF(OR($K$2="IGP 2"),19,IF(OR($K$2="IGP 3"),20,""))))))</f>
        <v>18</v>
      </c>
      <c r="K69" s="56"/>
      <c r="L69" s="145"/>
      <c r="M69" s="25"/>
    </row>
    <row r="70" spans="1:13" s="16" customFormat="1" ht="21" customHeight="1" x14ac:dyDescent="0.25">
      <c r="B70" s="99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</row>
    <row r="71" spans="1:13" s="16" customFormat="1" ht="7.35" customHeight="1" x14ac:dyDescent="0.25"/>
    <row r="72" spans="1:13" s="16" customFormat="1" ht="8.4" customHeight="1" x14ac:dyDescent="0.25">
      <c r="B72" s="15"/>
      <c r="C72" s="100"/>
      <c r="D72" s="100"/>
      <c r="E72" s="100"/>
      <c r="F72" s="100"/>
      <c r="G72" s="26"/>
      <c r="H72" s="26"/>
      <c r="I72" s="101"/>
      <c r="J72" s="101"/>
      <c r="K72" s="101"/>
      <c r="L72" s="101"/>
      <c r="M72" s="15"/>
    </row>
    <row r="73" spans="1:13" ht="22.8" customHeight="1" x14ac:dyDescent="0.3">
      <c r="A73" s="44" t="s">
        <v>24</v>
      </c>
      <c r="B73" s="44"/>
      <c r="C73" s="104" t="s">
        <v>14</v>
      </c>
      <c r="D73" s="102" t="s">
        <v>15</v>
      </c>
      <c r="E73" s="103"/>
      <c r="F73" s="102" t="s">
        <v>16</v>
      </c>
      <c r="G73" s="46" t="s">
        <v>17</v>
      </c>
      <c r="H73" s="47"/>
      <c r="I73" s="47"/>
      <c r="J73" s="47"/>
      <c r="K73" s="47"/>
      <c r="L73" s="47"/>
      <c r="M73" s="48"/>
    </row>
    <row r="74" spans="1:13" ht="19.2" customHeight="1" x14ac:dyDescent="0.3">
      <c r="A74" s="44"/>
      <c r="B74" s="44"/>
      <c r="C74" s="105"/>
      <c r="D74" s="103"/>
      <c r="E74" s="103"/>
      <c r="F74" s="103"/>
      <c r="G74" s="52"/>
      <c r="H74" s="53"/>
      <c r="I74" s="53"/>
      <c r="J74" s="53"/>
      <c r="K74" s="53"/>
      <c r="L74" s="53"/>
      <c r="M74" s="54"/>
    </row>
    <row r="75" spans="1:13" ht="13.8" customHeight="1" x14ac:dyDescent="0.3">
      <c r="A75" s="43" t="str">
        <f>IF(OR($J$68="IGP 1",$J$68="SPr 1",$J$68="GPr 1"),"Revieren
(Meldung angeleint)",IF(OR($J$68="IGP 2",$J$68="SPr 2",$J$68="GPr 2"),"Revieren
(Meldung abgeleint)",IF(OR($J$68="IGP 3",$J$68="SPr 3",$J$68="GPr 3"),"Revieren
(Meldung abgeleint)",IF(OR($J$68="IGP V",$J$68="IGP ZTP"),"Meldung
 angeleint","-----"))))</f>
        <v>Revieren
(Meldung angeleint)</v>
      </c>
      <c r="B75" s="43"/>
      <c r="C75" s="44" t="str">
        <f>IF(OR($J$68="IGP 1",$J$68="SPr 1",$J$68="GPr 1"),"5",IF(OR($J$68="IGP 2",$J$68="SPr 2",$J$68="GPr 2"),"5",IF(OR($J$68="IGP 3",$J$68="SPr 3",$J$68="GPr 3"),"10","")))</f>
        <v>5</v>
      </c>
      <c r="D75" s="45"/>
      <c r="E75" s="45"/>
      <c r="F75" s="45"/>
      <c r="G75" s="46"/>
      <c r="H75" s="47"/>
      <c r="I75" s="47"/>
      <c r="J75" s="47"/>
      <c r="K75" s="47"/>
      <c r="L75" s="47"/>
      <c r="M75" s="48"/>
    </row>
    <row r="76" spans="1:13" ht="13.8" customHeight="1" x14ac:dyDescent="0.3">
      <c r="A76" s="43"/>
      <c r="B76" s="43"/>
      <c r="C76" s="44"/>
      <c r="D76" s="45"/>
      <c r="E76" s="45"/>
      <c r="F76" s="45"/>
      <c r="G76" s="49"/>
      <c r="H76" s="50"/>
      <c r="I76" s="50"/>
      <c r="J76" s="50"/>
      <c r="K76" s="50"/>
      <c r="L76" s="50"/>
      <c r="M76" s="51"/>
    </row>
    <row r="77" spans="1:13" ht="13.8" customHeight="1" x14ac:dyDescent="0.3">
      <c r="A77" s="43"/>
      <c r="B77" s="43"/>
      <c r="C77" s="44"/>
      <c r="D77" s="45"/>
      <c r="E77" s="45"/>
      <c r="F77" s="45"/>
      <c r="G77" s="49"/>
      <c r="H77" s="50"/>
      <c r="I77" s="50"/>
      <c r="J77" s="50"/>
      <c r="K77" s="50"/>
      <c r="L77" s="50"/>
      <c r="M77" s="51"/>
    </row>
    <row r="78" spans="1:13" ht="13.8" customHeight="1" x14ac:dyDescent="0.3">
      <c r="A78" s="43"/>
      <c r="B78" s="43"/>
      <c r="C78" s="44"/>
      <c r="D78" s="45"/>
      <c r="E78" s="45"/>
      <c r="F78" s="45"/>
      <c r="G78" s="52"/>
      <c r="H78" s="53"/>
      <c r="I78" s="53"/>
      <c r="J78" s="53"/>
      <c r="K78" s="53"/>
      <c r="L78" s="53"/>
      <c r="M78" s="54"/>
    </row>
    <row r="79" spans="1:13" ht="13.8" customHeight="1" x14ac:dyDescent="0.3">
      <c r="A79" s="43" t="str">
        <f>IF(OR($J$68="IGP 1",$J$68="SPr 1",$J$68="GPr 1"),"Stellen und Verbellen",IF(OR($J$68="IGP 2",$J$68="SPr 2",$J$68="GPr 2"),"Stellen und Verbellen",IF(OR($J$68="IGP 3",$J$68="SPr 3",$J$68="GPr 3"),"Stellen und Verbellen",IF(OR($J$68="IGP V",$J$68="IGP ZTP"),"Stellen und Verbellen","-----"))))</f>
        <v>Stellen und Verbellen</v>
      </c>
      <c r="B79" s="43"/>
      <c r="C79" s="44" t="str">
        <f>IF(OR($J$68="IGP 1",$J$68="SPr 1",$J$68="GPr 1"),"15",IF(OR($J$68="IGP 2",$J$68="SPr 2",$J$68="GPr 2"),"15",IF(OR($J$68="IGP 3",$J$68="SPr 3",$J$68="GPr 3"),"15",IF(OR($J$68="IGP V",$J$68="IGP ZTP"),"15",""))))</f>
        <v>15</v>
      </c>
      <c r="D79" s="45"/>
      <c r="E79" s="45"/>
      <c r="F79" s="45"/>
      <c r="G79" s="46"/>
      <c r="H79" s="47"/>
      <c r="I79" s="47"/>
      <c r="J79" s="47"/>
      <c r="K79" s="47"/>
      <c r="L79" s="47"/>
      <c r="M79" s="48"/>
    </row>
    <row r="80" spans="1:13" ht="13.8" customHeight="1" x14ac:dyDescent="0.3">
      <c r="A80" s="43"/>
      <c r="B80" s="43"/>
      <c r="C80" s="44"/>
      <c r="D80" s="45"/>
      <c r="E80" s="45"/>
      <c r="F80" s="45"/>
      <c r="G80" s="49"/>
      <c r="H80" s="50"/>
      <c r="I80" s="50"/>
      <c r="J80" s="50"/>
      <c r="K80" s="50"/>
      <c r="L80" s="50"/>
      <c r="M80" s="51"/>
    </row>
    <row r="81" spans="1:13" ht="13.8" customHeight="1" x14ac:dyDescent="0.3">
      <c r="A81" s="43"/>
      <c r="B81" s="43"/>
      <c r="C81" s="44"/>
      <c r="D81" s="45"/>
      <c r="E81" s="45"/>
      <c r="F81" s="45"/>
      <c r="G81" s="49"/>
      <c r="H81" s="50"/>
      <c r="I81" s="50"/>
      <c r="J81" s="50"/>
      <c r="K81" s="50"/>
      <c r="L81" s="50"/>
      <c r="M81" s="51"/>
    </row>
    <row r="82" spans="1:13" ht="13.8" customHeight="1" x14ac:dyDescent="0.3">
      <c r="A82" s="43"/>
      <c r="B82" s="43"/>
      <c r="C82" s="44"/>
      <c r="D82" s="45"/>
      <c r="E82" s="45"/>
      <c r="F82" s="45"/>
      <c r="G82" s="52"/>
      <c r="H82" s="53"/>
      <c r="I82" s="53"/>
      <c r="J82" s="53"/>
      <c r="K82" s="53"/>
      <c r="L82" s="53"/>
      <c r="M82" s="54"/>
    </row>
    <row r="83" spans="1:13" ht="13.8" customHeight="1" x14ac:dyDescent="0.3">
      <c r="A83" s="43" t="str">
        <f>IF(OR($J$68="IGP 1",$J$68="SPr 1",$J$68="GPr 1"),"Verhinderung eines Fluchtversuchs",IF(OR($J$68="IGP 2",$J$68="SPr 2",$J$68="GPr 2"),"Verhinderung eines Fluchtversuchs",IF(OR($J$68="IGP 3",$J$68="SPr 3",$J$68="GPr 3"),"Verhinderung eines Fluchtversuchs",IF(OR($J$68="IGP V"),"Verhinderung eines Fluchtversuchs","-----"))))</f>
        <v>Verhinderung eines Fluchtversuchs</v>
      </c>
      <c r="B83" s="43"/>
      <c r="C83" s="44" t="str">
        <f>IF(OR($J$68="IGP 1",$J$68="SPr 1",$J$68="GPr 1"),"20",IF(OR($J$68="IGP 2",$J$68="SPr 2",$J$68="GPr 2"),"15",IF(OR($J$68="IGP 3",$J$68="SPr 3",$J$68="GPr 3"),"10",IF(OR($J$68="IGP V"),"30",""))))</f>
        <v>20</v>
      </c>
      <c r="D83" s="45"/>
      <c r="E83" s="45"/>
      <c r="F83" s="45"/>
      <c r="G83" s="46"/>
      <c r="H83" s="47"/>
      <c r="I83" s="47"/>
      <c r="J83" s="47"/>
      <c r="K83" s="47"/>
      <c r="L83" s="47"/>
      <c r="M83" s="48"/>
    </row>
    <row r="84" spans="1:13" ht="13.8" customHeight="1" x14ac:dyDescent="0.3">
      <c r="A84" s="43"/>
      <c r="B84" s="43"/>
      <c r="C84" s="44"/>
      <c r="D84" s="45"/>
      <c r="E84" s="45"/>
      <c r="F84" s="45"/>
      <c r="G84" s="49"/>
      <c r="H84" s="50"/>
      <c r="I84" s="50"/>
      <c r="J84" s="50"/>
      <c r="K84" s="50"/>
      <c r="L84" s="50"/>
      <c r="M84" s="51"/>
    </row>
    <row r="85" spans="1:13" ht="13.8" customHeight="1" x14ac:dyDescent="0.3">
      <c r="A85" s="43"/>
      <c r="B85" s="43"/>
      <c r="C85" s="44"/>
      <c r="D85" s="45"/>
      <c r="E85" s="45"/>
      <c r="F85" s="45"/>
      <c r="G85" s="49"/>
      <c r="H85" s="50"/>
      <c r="I85" s="50"/>
      <c r="J85" s="50"/>
      <c r="K85" s="50"/>
      <c r="L85" s="50"/>
      <c r="M85" s="51"/>
    </row>
    <row r="86" spans="1:13" ht="13.8" customHeight="1" x14ac:dyDescent="0.3">
      <c r="A86" s="43"/>
      <c r="B86" s="43"/>
      <c r="C86" s="44"/>
      <c r="D86" s="45"/>
      <c r="E86" s="45"/>
      <c r="F86" s="45"/>
      <c r="G86" s="52"/>
      <c r="H86" s="53"/>
      <c r="I86" s="53"/>
      <c r="J86" s="53"/>
      <c r="K86" s="53"/>
      <c r="L86" s="53"/>
      <c r="M86" s="54"/>
    </row>
    <row r="87" spans="1:13" ht="13.8" customHeight="1" x14ac:dyDescent="0.3">
      <c r="A87" s="43" t="str">
        <f>IF(OR($J$68="IGP 1",$J$68="SPr 1",$J$68="GPr 1"),"Abwehr eines Angriffs aus der Bewachungsphase",IF(OR($J$68="IGP 2",$J$68="SPr 2",$J$68="GPr 2"),"Abwehr eines Angriffs aus der Bewachungsphase",IF(OR($J$68="IGP 3",$J$68="SPr 3",$J$68="GPr 3"),"Abwehr eines Angriffs aus der Bewachungsphase",IF(OR($J$68="IGP ZTP"),"Anmarsch zum Überfall","-----"))))</f>
        <v>Abwehr eines Angriffs aus der Bewachungsphase</v>
      </c>
      <c r="B87" s="43"/>
      <c r="C87" s="44" t="str">
        <f>IF(OR($J$68="IGP 1",$J$68="SPr 1",$J$68="GPr 1"),"30",IF(OR($J$68="IGP 2",$J$68="SPr 2",$J$68="GPr 2"),"20",IF(OR($J$68="IGP 3",$J$68="SPr 3",$J$68="GPr 3"),"15",IF(OR($J$68="IGP ZTP"),"10",""))))</f>
        <v>30</v>
      </c>
      <c r="D87" s="45"/>
      <c r="E87" s="45"/>
      <c r="F87" s="45"/>
      <c r="G87" s="46"/>
      <c r="H87" s="47"/>
      <c r="I87" s="47"/>
      <c r="J87" s="47"/>
      <c r="K87" s="47"/>
      <c r="L87" s="47"/>
      <c r="M87" s="48"/>
    </row>
    <row r="88" spans="1:13" ht="13.8" customHeight="1" x14ac:dyDescent="0.3">
      <c r="A88" s="43"/>
      <c r="B88" s="43"/>
      <c r="C88" s="44"/>
      <c r="D88" s="45"/>
      <c r="E88" s="45"/>
      <c r="F88" s="45"/>
      <c r="G88" s="49"/>
      <c r="H88" s="50"/>
      <c r="I88" s="50"/>
      <c r="J88" s="50"/>
      <c r="K88" s="50"/>
      <c r="L88" s="50"/>
      <c r="M88" s="51"/>
    </row>
    <row r="89" spans="1:13" ht="13.8" customHeight="1" x14ac:dyDescent="0.3">
      <c r="A89" s="43"/>
      <c r="B89" s="43"/>
      <c r="C89" s="44"/>
      <c r="D89" s="45"/>
      <c r="E89" s="45"/>
      <c r="F89" s="45"/>
      <c r="G89" s="49"/>
      <c r="H89" s="50"/>
      <c r="I89" s="50"/>
      <c r="J89" s="50"/>
      <c r="K89" s="50"/>
      <c r="L89" s="50"/>
      <c r="M89" s="51"/>
    </row>
    <row r="90" spans="1:13" ht="13.8" customHeight="1" x14ac:dyDescent="0.3">
      <c r="A90" s="43"/>
      <c r="B90" s="43"/>
      <c r="C90" s="44"/>
      <c r="D90" s="45"/>
      <c r="E90" s="45"/>
      <c r="F90" s="45"/>
      <c r="G90" s="52"/>
      <c r="H90" s="53"/>
      <c r="I90" s="53"/>
      <c r="J90" s="53"/>
      <c r="K90" s="53"/>
      <c r="L90" s="53"/>
      <c r="M90" s="54"/>
    </row>
    <row r="91" spans="1:13" ht="13.8" customHeight="1" x14ac:dyDescent="0.3">
      <c r="A91" s="43" t="str">
        <f>IF(OR($J$68="IGP 1",$J$68="SPr 1",$J$68="GPr 1"),"-----",IF(OR($J$68="IGP 2",$J$68="SPr 2",$J$68="GPr 2"),"Rückentransport",IF(OR($J$68="IGP 3",$J$68="SPr 3",$J$68="GPr 3"),"Rückentransport",IF(OR($J$68="IGP ZTP"),"----","-----"))))</f>
        <v>-----</v>
      </c>
      <c r="B91" s="43"/>
      <c r="C91" s="44" t="str">
        <f>IF(OR($J$68="IGP 1",$J$68="SPr 1",$J$68="GPr 1"),"",IF(OR($J$68="IGP 2",$J$68="SPr 2",$J$68="GPr 2"),"5",IF(OR($J$68="IGP 3",$J$68="SPr 3",$J$68="GPr 3"),"5",IF(OR($J$68="IGP ZTP"),"",""))))</f>
        <v/>
      </c>
      <c r="D91" s="45"/>
      <c r="E91" s="45"/>
      <c r="F91" s="45"/>
      <c r="G91" s="46"/>
      <c r="H91" s="47"/>
      <c r="I91" s="47"/>
      <c r="J91" s="47"/>
      <c r="K91" s="47"/>
      <c r="L91" s="47"/>
      <c r="M91" s="48"/>
    </row>
    <row r="92" spans="1:13" ht="13.8" customHeight="1" x14ac:dyDescent="0.3">
      <c r="A92" s="43"/>
      <c r="B92" s="43"/>
      <c r="C92" s="44"/>
      <c r="D92" s="45"/>
      <c r="E92" s="45"/>
      <c r="F92" s="45"/>
      <c r="G92" s="49"/>
      <c r="H92" s="50"/>
      <c r="I92" s="50"/>
      <c r="J92" s="50"/>
      <c r="K92" s="50"/>
      <c r="L92" s="50"/>
      <c r="M92" s="51"/>
    </row>
    <row r="93" spans="1:13" ht="13.8" customHeight="1" x14ac:dyDescent="0.3">
      <c r="A93" s="43"/>
      <c r="B93" s="43"/>
      <c r="C93" s="44"/>
      <c r="D93" s="45"/>
      <c r="E93" s="45"/>
      <c r="F93" s="45"/>
      <c r="G93" s="49"/>
      <c r="H93" s="50"/>
      <c r="I93" s="50"/>
      <c r="J93" s="50"/>
      <c r="K93" s="50"/>
      <c r="L93" s="50"/>
      <c r="M93" s="51"/>
    </row>
    <row r="94" spans="1:13" ht="13.8" customHeight="1" x14ac:dyDescent="0.3">
      <c r="A94" s="43"/>
      <c r="B94" s="43"/>
      <c r="C94" s="44"/>
      <c r="D94" s="45"/>
      <c r="E94" s="45"/>
      <c r="F94" s="45"/>
      <c r="G94" s="52"/>
      <c r="H94" s="53"/>
      <c r="I94" s="53"/>
      <c r="J94" s="53"/>
      <c r="K94" s="53"/>
      <c r="L94" s="53"/>
      <c r="M94" s="54"/>
    </row>
    <row r="95" spans="1:13" ht="13.8" customHeight="1" x14ac:dyDescent="0.3">
      <c r="A95" s="43" t="str">
        <f>IF(OR($J$68="IGP 1",$J$68="SPr 1",$J$68="GPr 1"),"-----",IF(OR($J$68="IGP 2",$J$68="SPr 2",$J$68="GPr 2"),"-----",IF(OR($J$68="IGP 3",$J$68="SPr 3",$J$68="GPr 3"),"Überfall auf den Hund aus dem Rückentransport",IF(OR($J$68="IGP ZTP"),"Überfall auf den Hundeführer","-----"))))</f>
        <v>-----</v>
      </c>
      <c r="B95" s="43"/>
      <c r="C95" s="44" t="str">
        <f>IF(OR($J$68="IGP 1",$J$68="SPr 1",$J$68="GPr 1"),"",IF(OR($J$68="IGP 2",$J$68="SPr 2",$J$68="GPr 2"),"",IF(OR($J$68="IGP 3",$J$68="SPr 3",$J$68="GPr 3"),"15",IF(OR($J$68="IGP ZTP"),"30",""))))</f>
        <v/>
      </c>
      <c r="D95" s="45"/>
      <c r="E95" s="45"/>
      <c r="F95" s="45"/>
      <c r="G95" s="46"/>
      <c r="H95" s="47"/>
      <c r="I95" s="47"/>
      <c r="J95" s="47"/>
      <c r="K95" s="47"/>
      <c r="L95" s="47"/>
      <c r="M95" s="48"/>
    </row>
    <row r="96" spans="1:13" ht="13.8" customHeight="1" x14ac:dyDescent="0.3">
      <c r="A96" s="43"/>
      <c r="B96" s="43"/>
      <c r="C96" s="44"/>
      <c r="D96" s="45"/>
      <c r="E96" s="45"/>
      <c r="F96" s="45"/>
      <c r="G96" s="49"/>
      <c r="H96" s="50"/>
      <c r="I96" s="50"/>
      <c r="J96" s="50"/>
      <c r="K96" s="50"/>
      <c r="L96" s="50"/>
      <c r="M96" s="51"/>
    </row>
    <row r="97" spans="1:13" ht="13.8" customHeight="1" x14ac:dyDescent="0.3">
      <c r="A97" s="43"/>
      <c r="B97" s="43"/>
      <c r="C97" s="44"/>
      <c r="D97" s="45"/>
      <c r="E97" s="45"/>
      <c r="F97" s="45"/>
      <c r="G97" s="49"/>
      <c r="H97" s="50"/>
      <c r="I97" s="50"/>
      <c r="J97" s="50"/>
      <c r="K97" s="50"/>
      <c r="L97" s="50"/>
      <c r="M97" s="51"/>
    </row>
    <row r="98" spans="1:13" ht="13.8" customHeight="1" x14ac:dyDescent="0.3">
      <c r="A98" s="43"/>
      <c r="B98" s="43"/>
      <c r="C98" s="44"/>
      <c r="D98" s="45"/>
      <c r="E98" s="45"/>
      <c r="F98" s="45"/>
      <c r="G98" s="52"/>
      <c r="H98" s="53"/>
      <c r="I98" s="53"/>
      <c r="J98" s="53"/>
      <c r="K98" s="53"/>
      <c r="L98" s="53"/>
      <c r="M98" s="54"/>
    </row>
    <row r="99" spans="1:13" ht="13.8" customHeight="1" x14ac:dyDescent="0.3">
      <c r="A99" s="43" t="str">
        <f>IF(OR($J$68="IGP 1",$J$68="SPr 1",$J$68="GPr 1"),"Angriff auf den Hund aus der Bewegung",IF(OR($J$68="IGP 2",$J$68="SPr 2",$J$68="GPr 2"),"Angriff auf den Hund aus der Bewegung",IF(OR($J$68="IGP 3",$J$68="SPr 3",$J$68="GPr 3"),"Angriff auf den Hund aus der Bewegung",IF(OR($J$68="IGP V",$J$68="IGP ZTP"),"Angriff auf den Hundeführer und seinen Hund","-----"))))</f>
        <v>Angriff auf den Hund aus der Bewegung</v>
      </c>
      <c r="B99" s="43"/>
      <c r="C99" s="44" t="str">
        <f>IF(OR($J$68="IGP 1",$J$68="SPr 1",$J$68="GPr 1"),"30",IF(OR($J$68="IGP 2",$J$68="SPr 2",$J$68="GPr 2"),"20",IF(OR($J$68="IGP 3",$J$68="SPr 3",$J$68="GPr 3"),"15",IF(OR($J$68="IGP V"),"50",IF(OR($J$68="IGP ZTP"),"40","")))))</f>
        <v>30</v>
      </c>
      <c r="D99" s="45"/>
      <c r="E99" s="45"/>
      <c r="F99" s="45"/>
      <c r="G99" s="46"/>
      <c r="H99" s="47"/>
      <c r="I99" s="47"/>
      <c r="J99" s="47"/>
      <c r="K99" s="47"/>
      <c r="L99" s="47"/>
      <c r="M99" s="48"/>
    </row>
    <row r="100" spans="1:13" ht="13.8" customHeight="1" x14ac:dyDescent="0.3">
      <c r="A100" s="43"/>
      <c r="B100" s="43"/>
      <c r="C100" s="44"/>
      <c r="D100" s="45"/>
      <c r="E100" s="45"/>
      <c r="F100" s="45"/>
      <c r="G100" s="49"/>
      <c r="H100" s="50"/>
      <c r="I100" s="50"/>
      <c r="J100" s="50"/>
      <c r="K100" s="50"/>
      <c r="L100" s="50"/>
      <c r="M100" s="51"/>
    </row>
    <row r="101" spans="1:13" ht="13.8" customHeight="1" x14ac:dyDescent="0.3">
      <c r="A101" s="43"/>
      <c r="B101" s="43"/>
      <c r="C101" s="44"/>
      <c r="D101" s="45"/>
      <c r="E101" s="45"/>
      <c r="F101" s="45"/>
      <c r="G101" s="49"/>
      <c r="H101" s="50"/>
      <c r="I101" s="50"/>
      <c r="J101" s="50"/>
      <c r="K101" s="50"/>
      <c r="L101" s="50"/>
      <c r="M101" s="51"/>
    </row>
    <row r="102" spans="1:13" ht="13.8" customHeight="1" x14ac:dyDescent="0.3">
      <c r="A102" s="43"/>
      <c r="B102" s="43"/>
      <c r="C102" s="44"/>
      <c r="D102" s="45"/>
      <c r="E102" s="45"/>
      <c r="F102" s="45"/>
      <c r="G102" s="52"/>
      <c r="H102" s="53"/>
      <c r="I102" s="53"/>
      <c r="J102" s="53"/>
      <c r="K102" s="53"/>
      <c r="L102" s="53"/>
      <c r="M102" s="54"/>
    </row>
    <row r="103" spans="1:13" ht="13.8" customHeight="1" x14ac:dyDescent="0.3">
      <c r="A103" s="43" t="str">
        <f>IF(OR($J$68="IGP 1",$J$68="SPr 1",$J$68="GPr 1"),"-----",IF(OR($J$68="IGP 2",$J$68="SPr 2",$J$68="GPr 2"),"Abwehr eines Angriffs aus der Bewachungsphase",IF(OR($J$68="IGP 3",$J$68="SPr 3",$J$68="GPr 3"),"Abwehr eines Angriffs aus der Bewachungsphase",IF(OR($J$68="IGP V",$J$68="IGP ZTP"),"Transport zum Leistungsrichter","-----"))))</f>
        <v>-----</v>
      </c>
      <c r="B103" s="43"/>
      <c r="C103" s="44" t="str">
        <f>IF(OR($J$68="IGP 1",$J$68="SPr 1",$J$68="GPr 1"),"",IF(OR($J$68="IGP 2",$J$68="SPr 2",$J$68="GPr 2"),"20",IF(OR($J$68="IGP 3",$J$68="SPr 3",$J$68="GPr 3"),"15",IF(OR($J$68="IGP V"),"5",IF(OR($J$68="IGP ZTP"),"5","")))))</f>
        <v/>
      </c>
      <c r="D103" s="45"/>
      <c r="E103" s="45"/>
      <c r="F103" s="45"/>
      <c r="G103" s="46"/>
      <c r="H103" s="47"/>
      <c r="I103" s="47"/>
      <c r="J103" s="47"/>
      <c r="K103" s="47"/>
      <c r="L103" s="47"/>
      <c r="M103" s="48"/>
    </row>
    <row r="104" spans="1:13" ht="13.8" customHeight="1" x14ac:dyDescent="0.3">
      <c r="A104" s="43"/>
      <c r="B104" s="43"/>
      <c r="C104" s="44"/>
      <c r="D104" s="45"/>
      <c r="E104" s="45"/>
      <c r="F104" s="45"/>
      <c r="G104" s="49"/>
      <c r="H104" s="50"/>
      <c r="I104" s="50"/>
      <c r="J104" s="50"/>
      <c r="K104" s="50"/>
      <c r="L104" s="50"/>
      <c r="M104" s="51"/>
    </row>
    <row r="105" spans="1:13" ht="13.8" customHeight="1" x14ac:dyDescent="0.3">
      <c r="A105" s="43"/>
      <c r="B105" s="43"/>
      <c r="C105" s="44"/>
      <c r="D105" s="45"/>
      <c r="E105" s="45"/>
      <c r="F105" s="45"/>
      <c r="G105" s="49"/>
      <c r="H105" s="50"/>
      <c r="I105" s="50"/>
      <c r="J105" s="50"/>
      <c r="K105" s="50"/>
      <c r="L105" s="50"/>
      <c r="M105" s="51"/>
    </row>
    <row r="106" spans="1:13" ht="13.8" customHeight="1" x14ac:dyDescent="0.3">
      <c r="A106" s="43"/>
      <c r="B106" s="43"/>
      <c r="C106" s="44"/>
      <c r="D106" s="45"/>
      <c r="E106" s="45"/>
      <c r="F106" s="45"/>
      <c r="G106" s="52"/>
      <c r="H106" s="53"/>
      <c r="I106" s="53"/>
      <c r="J106" s="53"/>
      <c r="K106" s="53"/>
      <c r="L106" s="53"/>
      <c r="M106" s="54"/>
    </row>
    <row r="107" spans="1:13" ht="25.8" customHeight="1" thickBot="1" x14ac:dyDescent="0.35">
      <c r="A107" s="38" t="s">
        <v>25</v>
      </c>
      <c r="B107" s="38"/>
      <c r="C107" s="38"/>
      <c r="D107" s="39"/>
      <c r="E107" s="39"/>
      <c r="F107" s="40"/>
      <c r="G107" s="29" t="s">
        <v>26</v>
      </c>
      <c r="H107" s="23" t="s">
        <v>27</v>
      </c>
      <c r="I107" s="23" t="s">
        <v>28</v>
      </c>
      <c r="J107" s="41" t="s">
        <v>29</v>
      </c>
      <c r="K107" s="41"/>
      <c r="L107" s="42"/>
      <c r="M107" s="23"/>
    </row>
    <row r="108" spans="1:13" ht="25.8" customHeight="1" thickTop="1" thickBot="1" x14ac:dyDescent="0.35">
      <c r="A108" s="38" t="s">
        <v>30</v>
      </c>
      <c r="B108" s="38"/>
      <c r="C108" s="77"/>
      <c r="D108" s="74"/>
      <c r="E108" s="75"/>
      <c r="F108" s="76"/>
      <c r="G108" s="27" t="s">
        <v>44</v>
      </c>
      <c r="H108" s="89"/>
      <c r="I108" s="90"/>
      <c r="J108" s="90"/>
      <c r="K108" s="90"/>
      <c r="L108" s="91"/>
      <c r="M108" s="28"/>
    </row>
    <row r="109" spans="1:13" ht="6" customHeight="1" thickTop="1" thickBot="1" x14ac:dyDescent="0.3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1:13" ht="28.05" customHeight="1" thickTop="1" x14ac:dyDescent="0.3">
      <c r="A110" s="78" t="s">
        <v>31</v>
      </c>
      <c r="B110" s="79"/>
      <c r="C110" s="79"/>
      <c r="D110" s="88" t="s">
        <v>32</v>
      </c>
      <c r="E110" s="88"/>
      <c r="F110" s="88"/>
      <c r="G110" s="31"/>
      <c r="H110" s="92" t="s">
        <v>45</v>
      </c>
      <c r="I110" s="93"/>
      <c r="J110" s="61"/>
      <c r="K110" s="62"/>
      <c r="L110" s="62"/>
      <c r="M110" s="34"/>
    </row>
    <row r="111" spans="1:13" ht="28.05" customHeight="1" x14ac:dyDescent="0.3">
      <c r="A111" s="80"/>
      <c r="B111" s="38"/>
      <c r="C111" s="38"/>
      <c r="D111" s="87" t="s">
        <v>13</v>
      </c>
      <c r="E111" s="87"/>
      <c r="F111" s="87"/>
      <c r="G111" s="32"/>
      <c r="H111" s="94"/>
      <c r="I111" s="95"/>
      <c r="J111" s="66"/>
      <c r="K111" s="67"/>
      <c r="L111" s="67"/>
      <c r="M111" s="35"/>
    </row>
    <row r="112" spans="1:13" ht="28.05" customHeight="1" thickBot="1" x14ac:dyDescent="0.35">
      <c r="A112" s="80"/>
      <c r="B112" s="38"/>
      <c r="C112" s="38"/>
      <c r="D112" s="86" t="s">
        <v>24</v>
      </c>
      <c r="E112" s="86"/>
      <c r="F112" s="86"/>
      <c r="G112" s="30"/>
      <c r="H112" s="96" t="s">
        <v>44</v>
      </c>
      <c r="I112" s="97"/>
      <c r="J112" s="64"/>
      <c r="K112" s="65"/>
      <c r="L112" s="65"/>
      <c r="M112" s="36"/>
    </row>
    <row r="113" spans="1:13" ht="28.05" customHeight="1" thickTop="1" thickBot="1" x14ac:dyDescent="0.35">
      <c r="A113" s="81"/>
      <c r="B113" s="82"/>
      <c r="C113" s="83"/>
      <c r="D113" s="84" t="s">
        <v>33</v>
      </c>
      <c r="E113" s="84"/>
      <c r="F113" s="85"/>
      <c r="G113" s="33"/>
      <c r="H113" s="74"/>
      <c r="I113" s="98"/>
      <c r="J113" s="63"/>
      <c r="K113" s="63"/>
      <c r="L113" s="63"/>
      <c r="M113" s="37"/>
    </row>
    <row r="114" spans="1:13" ht="18" thickTop="1" x14ac:dyDescent="0.3"/>
  </sheetData>
  <sheetProtection algorithmName="SHA-512" hashValue="xtx3I8KZsIoZqSv7RfXHztcDqvfv0tfYiYdY45MQjLOs7DxX35aD2Y9VjHDOkSo2QPhSuKbE6nuVAaw0e7vzCA==" saltValue="cfZvVM5PuVNl7o92jziFrA==" spinCount="100000" sheet="1" selectLockedCells="1"/>
  <mergeCells count="142">
    <mergeCell ref="G87:M90"/>
    <mergeCell ref="G91:M94"/>
    <mergeCell ref="A23:F23"/>
    <mergeCell ref="A24:F24"/>
    <mergeCell ref="G23:M23"/>
    <mergeCell ref="G24:M24"/>
    <mergeCell ref="C29:C32"/>
    <mergeCell ref="F29:F32"/>
    <mergeCell ref="C33:C36"/>
    <mergeCell ref="F33:F36"/>
    <mergeCell ref="A33:B36"/>
    <mergeCell ref="A37:B40"/>
    <mergeCell ref="A41:B44"/>
    <mergeCell ref="A45:B48"/>
    <mergeCell ref="F45:F48"/>
    <mergeCell ref="C37:C40"/>
    <mergeCell ref="F37:F40"/>
    <mergeCell ref="C41:C44"/>
    <mergeCell ref="F41:F44"/>
    <mergeCell ref="A29:B32"/>
    <mergeCell ref="D29:E32"/>
    <mergeCell ref="D33:E36"/>
    <mergeCell ref="D37:E40"/>
    <mergeCell ref="D41:E44"/>
    <mergeCell ref="D45:E48"/>
    <mergeCell ref="C45:C48"/>
    <mergeCell ref="B19:B20"/>
    <mergeCell ref="F21:F22"/>
    <mergeCell ref="A25:B28"/>
    <mergeCell ref="A21:B22"/>
    <mergeCell ref="C21:C22"/>
    <mergeCell ref="D21:E22"/>
    <mergeCell ref="F25:F28"/>
    <mergeCell ref="C25:C28"/>
    <mergeCell ref="D25:E28"/>
    <mergeCell ref="C53:C56"/>
    <mergeCell ref="F53:F56"/>
    <mergeCell ref="C57:C60"/>
    <mergeCell ref="G57:M60"/>
    <mergeCell ref="G61:M63"/>
    <mergeCell ref="I64:J65"/>
    <mergeCell ref="K64:L65"/>
    <mergeCell ref="A49:B52"/>
    <mergeCell ref="F57:F60"/>
    <mergeCell ref="D57:E60"/>
    <mergeCell ref="D53:E56"/>
    <mergeCell ref="A53:B56"/>
    <mergeCell ref="A57:B60"/>
    <mergeCell ref="A61:B63"/>
    <mergeCell ref="C49:C52"/>
    <mergeCell ref="F49:F52"/>
    <mergeCell ref="D49:E52"/>
    <mergeCell ref="A64:B65"/>
    <mergeCell ref="C64:D65"/>
    <mergeCell ref="F64:G65"/>
    <mergeCell ref="M64:M65"/>
    <mergeCell ref="F61:F63"/>
    <mergeCell ref="C61:C63"/>
    <mergeCell ref="D61:E63"/>
    <mergeCell ref="B69:B70"/>
    <mergeCell ref="C72:F72"/>
    <mergeCell ref="I72:L72"/>
    <mergeCell ref="F75:F78"/>
    <mergeCell ref="D75:E78"/>
    <mergeCell ref="C75:C78"/>
    <mergeCell ref="A75:B78"/>
    <mergeCell ref="A73:B74"/>
    <mergeCell ref="D73:E74"/>
    <mergeCell ref="F73:F74"/>
    <mergeCell ref="C73:C74"/>
    <mergeCell ref="H69:I69"/>
    <mergeCell ref="G73:M74"/>
    <mergeCell ref="G75:M78"/>
    <mergeCell ref="J69:K69"/>
    <mergeCell ref="A83:B86"/>
    <mergeCell ref="C83:C86"/>
    <mergeCell ref="D83:E86"/>
    <mergeCell ref="F83:F86"/>
    <mergeCell ref="A79:B82"/>
    <mergeCell ref="C79:C82"/>
    <mergeCell ref="D79:E82"/>
    <mergeCell ref="F79:F82"/>
    <mergeCell ref="F95:F98"/>
    <mergeCell ref="A91:B94"/>
    <mergeCell ref="C91:C94"/>
    <mergeCell ref="D91:E94"/>
    <mergeCell ref="F91:F94"/>
    <mergeCell ref="A87:B90"/>
    <mergeCell ref="C87:C90"/>
    <mergeCell ref="D87:E90"/>
    <mergeCell ref="F87:F90"/>
    <mergeCell ref="A95:B98"/>
    <mergeCell ref="C95:C98"/>
    <mergeCell ref="D95:E98"/>
    <mergeCell ref="D108:F108"/>
    <mergeCell ref="A108:C108"/>
    <mergeCell ref="A110:C113"/>
    <mergeCell ref="D113:F113"/>
    <mergeCell ref="D112:F112"/>
    <mergeCell ref="D111:F111"/>
    <mergeCell ref="D110:F110"/>
    <mergeCell ref="H108:L108"/>
    <mergeCell ref="H110:I110"/>
    <mergeCell ref="H111:I111"/>
    <mergeCell ref="H112:I112"/>
    <mergeCell ref="H113:I113"/>
    <mergeCell ref="K2:L2"/>
    <mergeCell ref="K18:L18"/>
    <mergeCell ref="H2:J2"/>
    <mergeCell ref="H18:J18"/>
    <mergeCell ref="J110:L110"/>
    <mergeCell ref="J113:L113"/>
    <mergeCell ref="J112:L112"/>
    <mergeCell ref="J111:L111"/>
    <mergeCell ref="G95:M98"/>
    <mergeCell ref="H64:H65"/>
    <mergeCell ref="G21:M22"/>
    <mergeCell ref="G25:M28"/>
    <mergeCell ref="G29:M32"/>
    <mergeCell ref="G33:M36"/>
    <mergeCell ref="G37:M40"/>
    <mergeCell ref="G41:M44"/>
    <mergeCell ref="G45:M48"/>
    <mergeCell ref="G49:M52"/>
    <mergeCell ref="G53:M56"/>
    <mergeCell ref="J68:K68"/>
    <mergeCell ref="H68:I68"/>
    <mergeCell ref="G79:M82"/>
    <mergeCell ref="G83:M86"/>
    <mergeCell ref="A107:C107"/>
    <mergeCell ref="D107:F107"/>
    <mergeCell ref="J107:L107"/>
    <mergeCell ref="A103:B106"/>
    <mergeCell ref="C103:C106"/>
    <mergeCell ref="D103:E106"/>
    <mergeCell ref="F103:F106"/>
    <mergeCell ref="A99:B102"/>
    <mergeCell ref="C99:C102"/>
    <mergeCell ref="D99:E102"/>
    <mergeCell ref="F99:F102"/>
    <mergeCell ref="G99:M102"/>
    <mergeCell ref="G103:M106"/>
  </mergeCells>
  <dataValidations count="1">
    <dataValidation type="list" allowBlank="1" showInputMessage="1" showErrorMessage="1" error="Keine Eingabe von Hand zulässig" prompt="Prüfungsstufe mit Pfeiltaste auswählen und auf die gewünschte Prüfungsstufe draufklicken." sqref="K2" xr:uid="{00000000-0002-0000-0100-000000000000}">
      <formula1>$A$3:$A$17</formula1>
    </dataValidation>
  </dataValidations>
  <printOptions horizontalCentered="1" verticalCentered="1"/>
  <pageMargins left="0.23622047244094491" right="3.937007874015748E-2" top="0.39370078740157483" bottom="0.19685039370078741" header="0.31496062992125984" footer="0.31496062992125984"/>
  <pageSetup paperSize="9" scale="99" fitToHeight="2" orientation="portrait" r:id="rId1"/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Ausfüllerläuterung</vt:lpstr>
      <vt:lpstr>Richterbuch 2025 IGP etc.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Kalle</dc:creator>
  <cp:lastModifiedBy>Anwender</cp:lastModifiedBy>
  <cp:lastPrinted>2025-02-12T11:21:37Z</cp:lastPrinted>
  <dcterms:created xsi:type="dcterms:W3CDTF">2019-01-18T14:11:11Z</dcterms:created>
  <dcterms:modified xsi:type="dcterms:W3CDTF">2025-02-12T11:21:44Z</dcterms:modified>
</cp:coreProperties>
</file>